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metronashville-my.sharepoint.com/personal/matthew_woodruff_nashville_gov/Documents/Desktop/Planning 8-24/"/>
    </mc:Choice>
  </mc:AlternateContent>
  <xr:revisionPtr revIDLastSave="75" documentId="8_{736D88CC-AFD7-4CE9-A7FF-160174D0DD9C}" xr6:coauthVersionLast="47" xr6:coauthVersionMax="47" xr10:uidLastSave="{2AE0477B-533B-4FAF-8050-C345B8B8B740}"/>
  <bookViews>
    <workbookView xWindow="432" yWindow="768" windowWidth="22608" windowHeight="12900" xr2:uid="{00000000-000D-0000-FFFF-FFFF00000000}"/>
  </bookViews>
  <sheets>
    <sheet name="MI PILOT Calculator" sheetId="7" r:id="rId1"/>
    <sheet name="PILOT Rents"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 i="7" l="1"/>
  <c r="S6" i="7"/>
  <c r="S5" i="7"/>
  <c r="S4" i="7"/>
  <c r="R7" i="7"/>
  <c r="R6" i="7"/>
  <c r="R5" i="7"/>
  <c r="R4" i="7"/>
  <c r="Q7" i="7"/>
  <c r="Q6" i="7"/>
  <c r="Q5" i="7"/>
  <c r="Q4" i="7"/>
  <c r="P7" i="7"/>
  <c r="P6" i="7"/>
  <c r="P5" i="7"/>
  <c r="P4" i="7"/>
  <c r="O7" i="7"/>
  <c r="O6" i="7"/>
  <c r="O5" i="7"/>
  <c r="O4" i="7"/>
  <c r="C16" i="7"/>
  <c r="AA23" i="8"/>
  <c r="AA22" i="8"/>
  <c r="Q8" i="7"/>
  <c r="K6" i="7"/>
  <c r="AA29" i="8" l="1"/>
  <c r="AA25" i="8"/>
  <c r="Q15" i="7"/>
  <c r="Q13" i="7"/>
  <c r="Q14" i="7"/>
  <c r="Q12" i="7"/>
  <c r="R8" i="7"/>
  <c r="AA28" i="8"/>
  <c r="AA27" i="8"/>
  <c r="O8" i="7"/>
  <c r="AA26" i="8"/>
  <c r="S8" i="7"/>
  <c r="P8" i="7"/>
  <c r="C17" i="7"/>
  <c r="Q25" i="8"/>
  <c r="S27" i="8"/>
  <c r="O25" i="8"/>
  <c r="R27" i="8"/>
  <c r="R29" i="8"/>
  <c r="Q27" i="8"/>
  <c r="Q29" i="8"/>
  <c r="P27" i="8"/>
  <c r="Q26" i="8"/>
  <c r="O29" i="8"/>
  <c r="P26" i="8"/>
  <c r="P29" i="8"/>
  <c r="S28" i="8"/>
  <c r="O26" i="8"/>
  <c r="O28" i="8"/>
  <c r="S25" i="8"/>
  <c r="R25" i="8"/>
  <c r="R28" i="8"/>
  <c r="O27" i="8"/>
  <c r="Q28" i="8"/>
  <c r="S26" i="8"/>
  <c r="P25" i="8"/>
  <c r="S29" i="8"/>
  <c r="P28" i="8"/>
  <c r="R26" i="8"/>
  <c r="D18" i="7"/>
  <c r="O12" i="7" l="1"/>
  <c r="O15" i="7"/>
  <c r="O14" i="7"/>
  <c r="O13" i="7"/>
  <c r="R14" i="7"/>
  <c r="R13" i="7"/>
  <c r="R12" i="7"/>
  <c r="R15" i="7"/>
  <c r="P14" i="7"/>
  <c r="P13" i="7"/>
  <c r="P15" i="7"/>
  <c r="P12" i="7"/>
  <c r="S12" i="7"/>
  <c r="S13" i="7"/>
  <c r="S15" i="7"/>
  <c r="S14" i="7"/>
  <c r="Y26" i="8"/>
  <c r="X29" i="8"/>
  <c r="I25" i="8"/>
  <c r="Z26" i="8"/>
  <c r="Y29" i="8"/>
  <c r="J25" i="8"/>
  <c r="T25" i="8"/>
  <c r="E25" i="8"/>
  <c r="W25" i="8"/>
  <c r="Y25" i="8"/>
  <c r="F25" i="8"/>
  <c r="Z25" i="8"/>
  <c r="G25" i="8"/>
  <c r="H25" i="8"/>
  <c r="X27" i="8"/>
  <c r="Z29" i="8"/>
  <c r="K25" i="8"/>
  <c r="U25" i="8"/>
  <c r="Z27" i="8"/>
  <c r="Y27" i="8"/>
  <c r="D25" i="8"/>
  <c r="L25" i="8"/>
  <c r="C25" i="8"/>
  <c r="V25" i="8"/>
  <c r="M25" i="8"/>
  <c r="X28" i="8"/>
  <c r="N25" i="8"/>
  <c r="Y28" i="8"/>
  <c r="Z28" i="8"/>
  <c r="X25" i="8"/>
  <c r="X26" i="8"/>
  <c r="C29" i="8"/>
  <c r="J29" i="8"/>
  <c r="M28" i="8"/>
  <c r="U28" i="8"/>
  <c r="L26" i="8"/>
  <c r="K29" i="8"/>
  <c r="F28" i="8"/>
  <c r="N28" i="8"/>
  <c r="V28" i="8"/>
  <c r="I27" i="8"/>
  <c r="E26" i="8"/>
  <c r="M26" i="8"/>
  <c r="U26" i="8"/>
  <c r="D29" i="8"/>
  <c r="L29" i="8"/>
  <c r="T29" i="8"/>
  <c r="G28" i="8"/>
  <c r="W28" i="8"/>
  <c r="J27" i="8"/>
  <c r="F26" i="8"/>
  <c r="N26" i="8"/>
  <c r="V26" i="8"/>
  <c r="E29" i="8"/>
  <c r="M29" i="8"/>
  <c r="U29" i="8"/>
  <c r="H28" i="8"/>
  <c r="K27" i="8"/>
  <c r="W26" i="8"/>
  <c r="F29" i="8"/>
  <c r="N29" i="8"/>
  <c r="V29" i="8"/>
  <c r="I28" i="8"/>
  <c r="D27" i="8"/>
  <c r="T27" i="8"/>
  <c r="H26" i="8"/>
  <c r="C26" i="8"/>
  <c r="E28" i="8"/>
  <c r="H27" i="8"/>
  <c r="D26" i="8"/>
  <c r="G26" i="8"/>
  <c r="L27" i="8"/>
  <c r="T26" i="8"/>
  <c r="G29" i="8"/>
  <c r="W29" i="8"/>
  <c r="J28" i="8"/>
  <c r="E27" i="8"/>
  <c r="M27" i="8"/>
  <c r="U27" i="8"/>
  <c r="I26" i="8"/>
  <c r="C27" i="8"/>
  <c r="H29" i="8"/>
  <c r="K28" i="8"/>
  <c r="F27" i="8"/>
  <c r="N27" i="8"/>
  <c r="V27" i="8"/>
  <c r="J26" i="8"/>
  <c r="C28" i="8"/>
  <c r="I29" i="8"/>
  <c r="D28" i="8"/>
  <c r="L28" i="8"/>
  <c r="T28" i="8"/>
  <c r="G27" i="8"/>
  <c r="W27" i="8"/>
  <c r="K26" i="8"/>
  <c r="K7" i="7" l="1"/>
  <c r="C18" i="7" l="1"/>
  <c r="J11" i="7"/>
  <c r="J12" i="7" s="1"/>
  <c r="J13" i="7" l="1"/>
  <c r="S23" i="7"/>
  <c r="R23" i="7"/>
  <c r="O23" i="7"/>
  <c r="S22" i="7"/>
  <c r="R22" i="7"/>
  <c r="Q22" i="7"/>
  <c r="P22" i="7"/>
  <c r="O22" i="7"/>
  <c r="S21" i="7"/>
  <c r="R21" i="7"/>
  <c r="Q21" i="7"/>
  <c r="P21" i="7"/>
  <c r="O21" i="7"/>
  <c r="R20" i="7"/>
  <c r="Q20" i="7"/>
  <c r="P20" i="7"/>
  <c r="O20" i="7"/>
  <c r="J14" i="7" l="1"/>
  <c r="Q23" i="7"/>
  <c r="P23" i="7"/>
  <c r="S20" i="7"/>
  <c r="J15" i="7" l="1"/>
  <c r="C19" i="7"/>
  <c r="C20" i="7" s="1"/>
  <c r="K12" i="7" l="1"/>
  <c r="K13" i="7"/>
  <c r="K14" i="7"/>
  <c r="J16" i="7"/>
  <c r="K15" i="7"/>
  <c r="K16" i="7" l="1"/>
  <c r="L16" i="7" s="1"/>
  <c r="J17" i="7"/>
  <c r="K11" i="7"/>
  <c r="L11" i="7" s="1"/>
  <c r="L15" i="7"/>
  <c r="L14" i="7"/>
  <c r="L12" i="7"/>
  <c r="L13" i="7"/>
  <c r="K17" i="7" l="1"/>
  <c r="L17" i="7" s="1"/>
  <c r="J18" i="7"/>
  <c r="K18" i="7" l="1"/>
  <c r="L18" i="7" s="1"/>
  <c r="J19" i="7"/>
  <c r="J20" i="7" l="1"/>
  <c r="K19" i="7"/>
  <c r="L19" i="7" s="1"/>
  <c r="J21" i="7" l="1"/>
  <c r="K20" i="7"/>
  <c r="L20" i="7" s="1"/>
  <c r="J22" i="7" l="1"/>
  <c r="K21" i="7"/>
  <c r="L21" i="7" s="1"/>
  <c r="J23" i="7" l="1"/>
  <c r="K22" i="7"/>
  <c r="L22" i="7" s="1"/>
  <c r="J24" i="7" l="1"/>
  <c r="K23" i="7"/>
  <c r="L23" i="7" s="1"/>
  <c r="J25" i="7" l="1"/>
  <c r="K24" i="7"/>
  <c r="L24" i="7" s="1"/>
  <c r="K25" i="7" l="1"/>
  <c r="K26" i="7" s="1"/>
  <c r="J26" i="7"/>
  <c r="L25" i="7" l="1"/>
  <c r="L26" i="7" s="1"/>
</calcChain>
</file>

<file path=xl/sharedStrings.xml><?xml version="1.0" encoding="utf-8"?>
<sst xmlns="http://schemas.openxmlformats.org/spreadsheetml/2006/main" count="135" uniqueCount="80">
  <si>
    <t>All cells highlighted this color should be filled in if applicable.</t>
  </si>
  <si>
    <t>All cells highlighted this color will autopopulate.</t>
  </si>
  <si>
    <t>Total Current Appraised Value</t>
  </si>
  <si>
    <t>80% AMI</t>
  </si>
  <si>
    <t>70% AMI</t>
  </si>
  <si>
    <t>60% AMI</t>
  </si>
  <si>
    <t>50% AMI</t>
  </si>
  <si>
    <t>1 BR</t>
  </si>
  <si>
    <t>2 BR</t>
  </si>
  <si>
    <t>3 BR</t>
  </si>
  <si>
    <t>4 BR</t>
  </si>
  <si>
    <t>Total</t>
  </si>
  <si>
    <t>Mixed-Income PILOT Calculator</t>
  </si>
  <si>
    <t>Constants</t>
  </si>
  <si>
    <t>RENT SCHEDULE</t>
  </si>
  <si>
    <t>SAFMR Multiplier</t>
  </si>
  <si>
    <t>Studio</t>
  </si>
  <si>
    <t>PILOT Incentive</t>
  </si>
  <si>
    <t>Tax Rate</t>
  </si>
  <si>
    <t>PROJECT DETAILS</t>
  </si>
  <si>
    <t>Escalation Factor</t>
  </si>
  <si>
    <t>Developer Name:</t>
  </si>
  <si>
    <t>Max Abatement</t>
  </si>
  <si>
    <t>Project Name:</t>
  </si>
  <si>
    <t>"Market"</t>
  </si>
  <si>
    <t>Project Address:</t>
  </si>
  <si>
    <t>PILOT Schedule</t>
  </si>
  <si>
    <t>Project Zip Code:</t>
  </si>
  <si>
    <t>Tax Estimate</t>
  </si>
  <si>
    <t>Deduction</t>
  </si>
  <si>
    <t xml:space="preserve">PILOT  </t>
  </si>
  <si>
    <t>TAX ABATEMENT VALUE PER UNIT</t>
  </si>
  <si>
    <t>Project in UZO?</t>
  </si>
  <si>
    <t>Year 1</t>
  </si>
  <si>
    <t>Year 2</t>
  </si>
  <si>
    <t>PROJECT</t>
  </si>
  <si>
    <t>Year 3</t>
  </si>
  <si>
    <t>Year 4</t>
  </si>
  <si>
    <t>Improvement Value*</t>
  </si>
  <si>
    <t xml:space="preserve">*Use Development Costs as an estimate. </t>
  </si>
  <si>
    <t>Year 5</t>
  </si>
  <si>
    <t>Current Tax Levy</t>
  </si>
  <si>
    <t>Year 6</t>
  </si>
  <si>
    <t>*If 0 , market rent is already affordable</t>
  </si>
  <si>
    <t>Estimated Tax Levy</t>
  </si>
  <si>
    <t>Year 7</t>
  </si>
  <si>
    <t>Max Abatement**</t>
  </si>
  <si>
    <t>Year 8</t>
  </si>
  <si>
    <t xml:space="preserve">PROJECT TAX ABATEMENT </t>
  </si>
  <si>
    <t>Accrued Abatement</t>
  </si>
  <si>
    <t>Year 9</t>
  </si>
  <si>
    <t>Abatement Percentage</t>
  </si>
  <si>
    <t>Year 10</t>
  </si>
  <si>
    <t>Year 11</t>
  </si>
  <si>
    <t>Year 12</t>
  </si>
  <si>
    <t>Year 13</t>
  </si>
  <si>
    <t>Year 14</t>
  </si>
  <si>
    <t>Year 15</t>
  </si>
  <si>
    <t>2026 PILOT RENT SCHEDULE</t>
  </si>
  <si>
    <t>Affordable Rents</t>
  </si>
  <si>
    <t>Income Limits</t>
  </si>
  <si>
    <t>1 Person</t>
  </si>
  <si>
    <t>1 Bedroom</t>
  </si>
  <si>
    <t>2 Person</t>
  </si>
  <si>
    <t>2 Bedroom</t>
  </si>
  <si>
    <t>3 Person</t>
  </si>
  <si>
    <t>3 Bedroom</t>
  </si>
  <si>
    <t>4 Person</t>
  </si>
  <si>
    <t>4 Bedroom</t>
  </si>
  <si>
    <t>5 Person</t>
  </si>
  <si>
    <t xml:space="preserve">Affordable Rents are based on Area Median Income (AMI), published annually by the U.S. Department of Housing and Urban Development (HUD). These numbers are typically updated in the spring. As AMI changes each year, rents can be adjusted accordingly. </t>
  </si>
  <si>
    <t>SMALL AREA FAIR MARKET RENT (FY2026)</t>
  </si>
  <si>
    <t>Zip Code</t>
  </si>
  <si>
    <t xml:space="preserve">2 Bedrooms </t>
  </si>
  <si>
    <t>2 Bedrooms</t>
  </si>
  <si>
    <t>3 Bedrooms</t>
  </si>
  <si>
    <t xml:space="preserve">3 Bedrooms </t>
  </si>
  <si>
    <t xml:space="preserve">4 Bedrooms </t>
  </si>
  <si>
    <t>"Market" Rent (FY2026)</t>
  </si>
  <si>
    <t>Multiplier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</si>
</sst>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_(&quot;$&quot;* #,##0_);_(&quot;$&quot;* \(#,##0\);_(&quot;$&quot;* &quot;-&quot;??_);_(@_)"/>
    <numFmt numFmtId="166" formatCode="0.0%"/>
    <numFmt numFmtId="167" formatCode="&quot;$&quot;#,##0.00"/>
  </numFmts>
  <fonts count="33" x14ac:knownFonts="1">
    <font>
      <sz val="11"/>
      <color theme="1"/>
      <name val="Calibri"/>
      <family val="2"/>
      <scheme val="minor"/>
    </font>
    <font>
      <sz val="11"/>
      <color theme="1"/>
      <name val="Franklin Gothic Book"/>
      <family val="2"/>
    </font>
    <font>
      <b/>
      <sz val="11"/>
      <color theme="0"/>
      <name val="Franklin Gothic Book"/>
      <family val="2"/>
    </font>
    <font>
      <b/>
      <sz val="11"/>
      <color theme="1"/>
      <name val="Franklin Gothic Book"/>
      <family val="2"/>
    </font>
    <font>
      <sz val="11"/>
      <name val="Franklin Gothic Book"/>
      <family val="2"/>
    </font>
    <font>
      <b/>
      <sz val="20"/>
      <color theme="1"/>
      <name val="Franklin Gothic Book"/>
      <family val="2"/>
    </font>
    <font>
      <b/>
      <sz val="10"/>
      <color rgb="FF000000"/>
      <name val="Franklin Gothic Book"/>
      <family val="2"/>
    </font>
    <font>
      <sz val="10"/>
      <color rgb="FF000000"/>
      <name val="Franklin Gothic Book"/>
      <family val="2"/>
    </font>
    <font>
      <sz val="10"/>
      <name val="Franklin Gothic Book"/>
      <family val="2"/>
    </font>
    <font>
      <sz val="11"/>
      <color theme="1"/>
      <name val="Calibri"/>
      <family val="2"/>
      <scheme val="minor"/>
    </font>
    <font>
      <sz val="11"/>
      <color theme="0"/>
      <name val="Franklin Gothic Book"/>
      <family val="2"/>
    </font>
    <font>
      <b/>
      <sz val="10"/>
      <color theme="1"/>
      <name val="Franklin Gothic Book"/>
      <family val="2"/>
    </font>
    <font>
      <sz val="10"/>
      <color theme="1"/>
      <name val="Franklin Gothic Book"/>
      <family val="2"/>
    </font>
    <font>
      <b/>
      <sz val="10"/>
      <color theme="0"/>
      <name val="Franklin Gothic Book"/>
      <family val="2"/>
    </font>
    <font>
      <sz val="10"/>
      <color theme="0"/>
      <name val="Franklin Gothic Book"/>
      <family val="2"/>
    </font>
    <font>
      <b/>
      <sz val="11"/>
      <name val="Franklin Gothic Book"/>
      <family val="2"/>
    </font>
    <font>
      <sz val="10"/>
      <color rgb="FF000000"/>
      <name val="Calibri"/>
      <family val="2"/>
      <scheme val="minor"/>
    </font>
    <font>
      <sz val="10"/>
      <color rgb="FF000000"/>
      <name val="Arial"/>
      <family val="2"/>
    </font>
    <font>
      <sz val="10"/>
      <color theme="1"/>
      <name val="Calibri"/>
      <family val="2"/>
      <scheme val="minor"/>
    </font>
    <font>
      <sz val="10"/>
      <name val="Calibri"/>
      <family val="2"/>
      <scheme val="minor"/>
    </font>
    <font>
      <b/>
      <sz val="10"/>
      <name val="Franklin Gothic Book"/>
      <family val="2"/>
    </font>
    <font>
      <i/>
      <sz val="10"/>
      <color theme="0"/>
      <name val="Franklin Gothic Book"/>
      <family val="2"/>
    </font>
    <font>
      <sz val="11"/>
      <color rgb="FF000000"/>
      <name val="Franklin Gothic Book"/>
      <family val="2"/>
    </font>
    <font>
      <b/>
      <sz val="11"/>
      <color rgb="FF000000"/>
      <name val="Franklin Gothic Book"/>
      <family val="2"/>
    </font>
    <font>
      <b/>
      <sz val="10"/>
      <color rgb="FFFFFFFF"/>
      <name val="Franklin Gothic Book"/>
      <family val="2"/>
    </font>
    <font>
      <b/>
      <sz val="11"/>
      <color rgb="FFFFFFFF"/>
      <name val="Franklin Gothic Book"/>
      <family val="2"/>
    </font>
    <font>
      <sz val="10"/>
      <color rgb="FF999999"/>
      <name val="Franklin Gothic Book"/>
      <family val="2"/>
    </font>
    <font>
      <i/>
      <sz val="10"/>
      <name val="Franklin Gothic Book"/>
      <family val="2"/>
    </font>
    <font>
      <b/>
      <i/>
      <sz val="10"/>
      <color theme="0"/>
      <name val="Franklin Gothic Book"/>
      <family val="2"/>
    </font>
    <font>
      <b/>
      <sz val="20"/>
      <color rgb="FF000000"/>
      <name val="Franklin Gothic Book"/>
      <family val="2"/>
    </font>
    <font>
      <i/>
      <sz val="10"/>
      <color rgb="FFFF0000"/>
      <name val="Franklin Gothic Book"/>
      <family val="2"/>
    </font>
    <font>
      <sz val="10"/>
      <color rgb="FF505050"/>
      <name val="Franklin Gothic Book"/>
      <family val="2"/>
    </font>
    <font>
      <sz val="10"/>
      <color theme="1" tint="0.34998626667073579"/>
      <name val="Franklin Gothic Book"/>
      <family val="2"/>
    </font>
  </fonts>
  <fills count="8">
    <fill>
      <patternFill patternType="none"/>
    </fill>
    <fill>
      <patternFill patternType="gray125"/>
    </fill>
    <fill>
      <patternFill patternType="solid">
        <fgColor rgb="FF1B3461"/>
        <bgColor indexed="64"/>
      </patternFill>
    </fill>
    <fill>
      <patternFill patternType="solid">
        <fgColor theme="0"/>
        <bgColor indexed="64"/>
      </patternFill>
    </fill>
    <fill>
      <patternFill patternType="solid">
        <fgColor rgb="FF7C9EDA"/>
        <bgColor indexed="64"/>
      </patternFill>
    </fill>
    <fill>
      <patternFill patternType="solid">
        <fgColor rgb="FF1B3461"/>
        <bgColor rgb="FF000000"/>
      </patternFill>
    </fill>
    <fill>
      <patternFill patternType="solid">
        <fgColor rgb="FFE9EFF9"/>
        <bgColor indexed="64"/>
      </patternFill>
    </fill>
    <fill>
      <patternFill patternType="solid">
        <fgColor theme="0"/>
        <bgColor rgb="FF000000"/>
      </patternFill>
    </fill>
  </fills>
  <borders count="89">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right style="thick">
        <color indexed="64"/>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style="thin">
        <color indexed="64"/>
      </right>
      <top/>
      <bottom/>
      <diagonal/>
    </border>
    <border>
      <left style="thick">
        <color indexed="64"/>
      </left>
      <right style="thin">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style="thin">
        <color indexed="64"/>
      </right>
      <top/>
      <bottom style="thick">
        <color indexed="64"/>
      </bottom>
      <diagonal/>
    </border>
    <border>
      <left/>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ck">
        <color indexed="64"/>
      </left>
      <right/>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5">
    <xf numFmtId="0" fontId="0" fillId="0" borderId="0"/>
    <xf numFmtId="0" fontId="16" fillId="0" borderId="0"/>
    <xf numFmtId="44" fontId="16"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cellStyleXfs>
  <cellXfs count="236">
    <xf numFmtId="0" fontId="0" fillId="0" borderId="0" xfId="0"/>
    <xf numFmtId="0" fontId="7" fillId="3" borderId="1" xfId="1" applyFont="1" applyFill="1" applyBorder="1"/>
    <xf numFmtId="164" fontId="7" fillId="4" borderId="8" xfId="1" applyNumberFormat="1" applyFont="1" applyFill="1" applyBorder="1"/>
    <xf numFmtId="0" fontId="7" fillId="3" borderId="0" xfId="1" applyFont="1" applyFill="1"/>
    <xf numFmtId="0" fontId="8" fillId="3" borderId="0" xfId="1" applyFont="1" applyFill="1" applyAlignment="1">
      <alignment horizontal="right" vertical="top" wrapText="1"/>
    </xf>
    <xf numFmtId="0" fontId="16" fillId="3" borderId="0" xfId="1" applyFill="1"/>
    <xf numFmtId="165" fontId="9" fillId="3" borderId="0" xfId="2" applyNumberFormat="1" applyFont="1" applyFill="1"/>
    <xf numFmtId="164" fontId="7" fillId="3" borderId="0" xfId="1" applyNumberFormat="1" applyFont="1" applyFill="1"/>
    <xf numFmtId="0" fontId="7" fillId="3" borderId="9" xfId="1" applyFont="1" applyFill="1" applyBorder="1"/>
    <xf numFmtId="0" fontId="7" fillId="3" borderId="10" xfId="1" applyFont="1" applyFill="1" applyBorder="1"/>
    <xf numFmtId="0" fontId="12" fillId="0" borderId="0" xfId="1" applyFont="1"/>
    <xf numFmtId="0" fontId="12" fillId="0" borderId="0" xfId="1" applyFont="1" applyAlignment="1">
      <alignment horizontal="right"/>
    </xf>
    <xf numFmtId="164" fontId="12" fillId="0" borderId="0" xfId="1" applyNumberFormat="1" applyFont="1"/>
    <xf numFmtId="0" fontId="26" fillId="0" borderId="0" xfId="1" applyFont="1"/>
    <xf numFmtId="0" fontId="6" fillId="0" borderId="21" xfId="1" applyFont="1" applyBorder="1" applyAlignment="1">
      <alignment horizontal="left"/>
    </xf>
    <xf numFmtId="0" fontId="7" fillId="0" borderId="22" xfId="1" applyFont="1" applyBorder="1"/>
    <xf numFmtId="0" fontId="7" fillId="0" borderId="1" xfId="1" applyFont="1" applyBorder="1"/>
    <xf numFmtId="0" fontId="7" fillId="0" borderId="23" xfId="1" applyFont="1" applyBorder="1"/>
    <xf numFmtId="0" fontId="6" fillId="0" borderId="24" xfId="1" applyFont="1" applyBorder="1" applyAlignment="1">
      <alignment horizontal="right"/>
    </xf>
    <xf numFmtId="0" fontId="11" fillId="0" borderId="25" xfId="1" applyFont="1" applyBorder="1"/>
    <xf numFmtId="0" fontId="11" fillId="0" borderId="25" xfId="1" applyFont="1" applyBorder="1" applyAlignment="1">
      <alignment horizontal="right"/>
    </xf>
    <xf numFmtId="0" fontId="11" fillId="0" borderId="21" xfId="1" applyFont="1" applyBorder="1"/>
    <xf numFmtId="0" fontId="11" fillId="0" borderId="21" xfId="1" applyFont="1" applyBorder="1" applyAlignment="1">
      <alignment horizontal="right"/>
    </xf>
    <xf numFmtId="0" fontId="11" fillId="0" borderId="24" xfId="1" applyFont="1" applyBorder="1"/>
    <xf numFmtId="0" fontId="11" fillId="0" borderId="24" xfId="1" applyFont="1" applyBorder="1" applyAlignment="1">
      <alignment horizontal="right"/>
    </xf>
    <xf numFmtId="0" fontId="10" fillId="3" borderId="0" xfId="1" applyFont="1" applyFill="1"/>
    <xf numFmtId="9" fontId="7" fillId="0" borderId="13" xfId="1" applyNumberFormat="1" applyFont="1" applyBorder="1"/>
    <xf numFmtId="0" fontId="7" fillId="0" borderId="14" xfId="1" applyFont="1" applyBorder="1"/>
    <xf numFmtId="0" fontId="7" fillId="0" borderId="15" xfId="1" applyFont="1" applyBorder="1"/>
    <xf numFmtId="0" fontId="7" fillId="0" borderId="6" xfId="1" applyFont="1" applyBorder="1"/>
    <xf numFmtId="0" fontId="7" fillId="0" borderId="8" xfId="1" applyFont="1" applyBorder="1"/>
    <xf numFmtId="0" fontId="7" fillId="0" borderId="7" xfId="1" applyFont="1" applyBorder="1"/>
    <xf numFmtId="0" fontId="7" fillId="0" borderId="12" xfId="1" applyFont="1" applyBorder="1"/>
    <xf numFmtId="0" fontId="8" fillId="3" borderId="0" xfId="1" applyFont="1" applyFill="1"/>
    <xf numFmtId="0" fontId="27" fillId="3" borderId="0" xfId="1" applyFont="1" applyFill="1"/>
    <xf numFmtId="0" fontId="27" fillId="3" borderId="4" xfId="1" applyFont="1" applyFill="1" applyBorder="1"/>
    <xf numFmtId="0" fontId="27" fillId="3" borderId="1" xfId="1" applyFont="1" applyFill="1" applyBorder="1"/>
    <xf numFmtId="0" fontId="8" fillId="3" borderId="1" xfId="1" applyFont="1" applyFill="1" applyBorder="1"/>
    <xf numFmtId="0" fontId="6" fillId="3" borderId="0" xfId="1" applyFont="1" applyFill="1" applyAlignment="1">
      <alignment vertical="top"/>
    </xf>
    <xf numFmtId="0" fontId="23" fillId="3" borderId="32" xfId="0" applyFont="1" applyFill="1" applyBorder="1" applyAlignment="1">
      <alignment horizontal="center"/>
    </xf>
    <xf numFmtId="0" fontId="23" fillId="3" borderId="29" xfId="0" applyFont="1" applyFill="1" applyBorder="1" applyAlignment="1">
      <alignment horizontal="center"/>
    </xf>
    <xf numFmtId="0" fontId="23" fillId="3" borderId="30" xfId="0" applyFont="1" applyFill="1" applyBorder="1" applyAlignment="1">
      <alignment horizontal="center"/>
    </xf>
    <xf numFmtId="0" fontId="23" fillId="3" borderId="35" xfId="0" applyFont="1" applyFill="1" applyBorder="1" applyAlignment="1">
      <alignment horizontal="center"/>
    </xf>
    <xf numFmtId="6" fontId="23" fillId="0" borderId="34" xfId="0" applyNumberFormat="1" applyFont="1" applyBorder="1" applyAlignment="1">
      <alignment horizontal="left"/>
    </xf>
    <xf numFmtId="0" fontId="23" fillId="0" borderId="35" xfId="0" applyFont="1" applyBorder="1"/>
    <xf numFmtId="0" fontId="23" fillId="3" borderId="35" xfId="0" applyFont="1" applyFill="1" applyBorder="1" applyAlignment="1">
      <alignment horizontal="center" vertical="center"/>
    </xf>
    <xf numFmtId="0" fontId="15" fillId="3" borderId="49" xfId="1" applyFont="1" applyFill="1" applyBorder="1"/>
    <xf numFmtId="0" fontId="8" fillId="3" borderId="36" xfId="1" applyFont="1" applyFill="1" applyBorder="1"/>
    <xf numFmtId="0" fontId="15" fillId="3" borderId="50" xfId="1" applyFont="1" applyFill="1" applyBorder="1"/>
    <xf numFmtId="0" fontId="15" fillId="3" borderId="38" xfId="1" applyFont="1" applyFill="1" applyBorder="1"/>
    <xf numFmtId="0" fontId="8" fillId="3" borderId="51" xfId="1" applyFont="1" applyFill="1" applyBorder="1"/>
    <xf numFmtId="0" fontId="7" fillId="3" borderId="38" xfId="1" applyFont="1" applyFill="1" applyBorder="1"/>
    <xf numFmtId="0" fontId="7" fillId="3" borderId="51" xfId="1" applyFont="1" applyFill="1" applyBorder="1"/>
    <xf numFmtId="0" fontId="7" fillId="3" borderId="50" xfId="1" applyFont="1" applyFill="1" applyBorder="1"/>
    <xf numFmtId="0" fontId="7" fillId="3" borderId="49" xfId="1" applyFont="1" applyFill="1" applyBorder="1"/>
    <xf numFmtId="0" fontId="7" fillId="3" borderId="53" xfId="1" applyFont="1" applyFill="1" applyBorder="1"/>
    <xf numFmtId="0" fontId="15" fillId="3" borderId="45" xfId="1" applyFont="1" applyFill="1" applyBorder="1"/>
    <xf numFmtId="9" fontId="4" fillId="3" borderId="27" xfId="1" applyNumberFormat="1" applyFont="1" applyFill="1" applyBorder="1"/>
    <xf numFmtId="9" fontId="4" fillId="3" borderId="39" xfId="1" applyNumberFormat="1" applyFont="1" applyFill="1" applyBorder="1"/>
    <xf numFmtId="10" fontId="4" fillId="3" borderId="39" xfId="1" applyNumberFormat="1" applyFont="1" applyFill="1" applyBorder="1"/>
    <xf numFmtId="0" fontId="7" fillId="3" borderId="13" xfId="1" applyFont="1" applyFill="1" applyBorder="1"/>
    <xf numFmtId="0" fontId="7" fillId="3" borderId="14" xfId="1" applyFont="1" applyFill="1" applyBorder="1"/>
    <xf numFmtId="0" fontId="7" fillId="3" borderId="37" xfId="1" applyFont="1" applyFill="1" applyBorder="1"/>
    <xf numFmtId="0" fontId="7" fillId="3" borderId="28" xfId="1" applyFont="1" applyFill="1" applyBorder="1"/>
    <xf numFmtId="0" fontId="27" fillId="3" borderId="5" xfId="1" applyFont="1" applyFill="1" applyBorder="1"/>
    <xf numFmtId="0" fontId="20" fillId="3" borderId="0" xfId="1" applyFont="1" applyFill="1" applyAlignment="1">
      <alignment vertical="top"/>
    </xf>
    <xf numFmtId="0" fontId="23" fillId="3" borderId="40" xfId="0" applyFont="1" applyFill="1" applyBorder="1" applyAlignment="1">
      <alignment horizontal="center" vertical="center" wrapText="1"/>
    </xf>
    <xf numFmtId="0" fontId="23" fillId="3" borderId="34" xfId="0" applyFont="1" applyFill="1" applyBorder="1" applyAlignment="1">
      <alignment horizontal="center" vertical="center"/>
    </xf>
    <xf numFmtId="6" fontId="22" fillId="0" borderId="53" xfId="0" applyNumberFormat="1" applyFont="1" applyBorder="1" applyAlignment="1">
      <alignment horizontal="left"/>
    </xf>
    <xf numFmtId="6" fontId="22" fillId="0" borderId="60" xfId="0" applyNumberFormat="1" applyFont="1" applyBorder="1" applyAlignment="1">
      <alignment horizontal="left"/>
    </xf>
    <xf numFmtId="0" fontId="7" fillId="3" borderId="16" xfId="1" applyFont="1" applyFill="1" applyBorder="1"/>
    <xf numFmtId="0" fontId="7" fillId="3" borderId="17" xfId="1" applyFont="1" applyFill="1" applyBorder="1"/>
    <xf numFmtId="0" fontId="7" fillId="3" borderId="18" xfId="1" applyFont="1" applyFill="1" applyBorder="1"/>
    <xf numFmtId="0" fontId="7" fillId="3" borderId="66" xfId="1" applyFont="1" applyFill="1" applyBorder="1"/>
    <xf numFmtId="0" fontId="7" fillId="3" borderId="19" xfId="1" applyFont="1" applyFill="1" applyBorder="1"/>
    <xf numFmtId="0" fontId="21" fillId="2" borderId="69" xfId="1" applyFont="1" applyFill="1" applyBorder="1"/>
    <xf numFmtId="0" fontId="14" fillId="2" borderId="70" xfId="1" applyFont="1" applyFill="1" applyBorder="1"/>
    <xf numFmtId="0" fontId="14" fillId="2" borderId="71" xfId="1" applyFont="1" applyFill="1" applyBorder="1"/>
    <xf numFmtId="0" fontId="7" fillId="3" borderId="65" xfId="1" applyFont="1" applyFill="1" applyBorder="1"/>
    <xf numFmtId="0" fontId="7" fillId="3" borderId="72" xfId="1" applyFont="1" applyFill="1" applyBorder="1"/>
    <xf numFmtId="0" fontId="7" fillId="3" borderId="73" xfId="1" applyFont="1" applyFill="1" applyBorder="1"/>
    <xf numFmtId="0" fontId="7" fillId="3" borderId="74" xfId="1" applyFont="1" applyFill="1" applyBorder="1"/>
    <xf numFmtId="10" fontId="14" fillId="0" borderId="0" xfId="1" applyNumberFormat="1" applyFont="1"/>
    <xf numFmtId="0" fontId="7" fillId="0" borderId="0" xfId="1" applyFont="1"/>
    <xf numFmtId="9" fontId="7" fillId="3" borderId="0" xfId="3" applyFont="1" applyFill="1"/>
    <xf numFmtId="164" fontId="12" fillId="0" borderId="22" xfId="1" applyNumberFormat="1" applyFont="1" applyBorder="1"/>
    <xf numFmtId="164" fontId="12" fillId="0" borderId="1" xfId="1" applyNumberFormat="1" applyFont="1" applyBorder="1"/>
    <xf numFmtId="0" fontId="7" fillId="3" borderId="58" xfId="1" applyFont="1" applyFill="1" applyBorder="1"/>
    <xf numFmtId="0" fontId="7" fillId="3" borderId="33" xfId="1" applyFont="1" applyFill="1" applyBorder="1"/>
    <xf numFmtId="0" fontId="7" fillId="3" borderId="81" xfId="1" applyFont="1" applyFill="1" applyBorder="1"/>
    <xf numFmtId="0" fontId="7" fillId="3" borderId="52" xfId="1" applyFont="1" applyFill="1" applyBorder="1"/>
    <xf numFmtId="0" fontId="11" fillId="0" borderId="20" xfId="1" applyFont="1" applyBorder="1"/>
    <xf numFmtId="0" fontId="11" fillId="0" borderId="79" xfId="1" applyFont="1" applyBorder="1"/>
    <xf numFmtId="0" fontId="11" fillId="0" borderId="82" xfId="1" applyFont="1" applyBorder="1"/>
    <xf numFmtId="0" fontId="11" fillId="0" borderId="78" xfId="1" applyFont="1" applyBorder="1" applyAlignment="1">
      <alignment horizontal="right"/>
    </xf>
    <xf numFmtId="0" fontId="11" fillId="0" borderId="80" xfId="1" applyFont="1" applyBorder="1" applyAlignment="1">
      <alignment horizontal="right"/>
    </xf>
    <xf numFmtId="0" fontId="11" fillId="0" borderId="83" xfId="1" applyFont="1" applyBorder="1" applyAlignment="1">
      <alignment horizontal="right"/>
    </xf>
    <xf numFmtId="6" fontId="8" fillId="7" borderId="10" xfId="0" applyNumberFormat="1" applyFont="1" applyFill="1" applyBorder="1"/>
    <xf numFmtId="6" fontId="8" fillId="7" borderId="11" xfId="0" applyNumberFormat="1" applyFont="1" applyFill="1" applyBorder="1"/>
    <xf numFmtId="6" fontId="8" fillId="7" borderId="4" xfId="0" applyNumberFormat="1" applyFont="1" applyFill="1" applyBorder="1"/>
    <xf numFmtId="6" fontId="8" fillId="7" borderId="3" xfId="0" applyNumberFormat="1" applyFont="1" applyFill="1" applyBorder="1"/>
    <xf numFmtId="6" fontId="8" fillId="7" borderId="5" xfId="0" applyNumberFormat="1" applyFont="1" applyFill="1" applyBorder="1"/>
    <xf numFmtId="6" fontId="8" fillId="7" borderId="1" xfId="0" applyNumberFormat="1" applyFont="1" applyFill="1" applyBorder="1"/>
    <xf numFmtId="6" fontId="8" fillId="7" borderId="2" xfId="0" applyNumberFormat="1" applyFont="1" applyFill="1" applyBorder="1"/>
    <xf numFmtId="0" fontId="4" fillId="3" borderId="9" xfId="1" applyFont="1" applyFill="1" applyBorder="1"/>
    <xf numFmtId="0" fontId="4" fillId="3" borderId="4" xfId="1" applyFont="1" applyFill="1" applyBorder="1"/>
    <xf numFmtId="0" fontId="4" fillId="3" borderId="5" xfId="1" applyFont="1" applyFill="1" applyBorder="1"/>
    <xf numFmtId="9" fontId="7" fillId="0" borderId="4" xfId="1" applyNumberFormat="1" applyFont="1" applyBorder="1"/>
    <xf numFmtId="0" fontId="7" fillId="0" borderId="3" xfId="1" applyFont="1" applyBorder="1"/>
    <xf numFmtId="6" fontId="8" fillId="7" borderId="0" xfId="0" applyNumberFormat="1" applyFont="1" applyFill="1"/>
    <xf numFmtId="0" fontId="25" fillId="5" borderId="86" xfId="1" applyFont="1" applyFill="1" applyBorder="1"/>
    <xf numFmtId="0" fontId="6" fillId="0" borderId="24" xfId="1" applyFont="1" applyBorder="1" applyAlignment="1">
      <alignment horizontal="left"/>
    </xf>
    <xf numFmtId="0" fontId="24" fillId="5" borderId="85" xfId="1" applyFont="1" applyFill="1" applyBorder="1"/>
    <xf numFmtId="9" fontId="24" fillId="5" borderId="85" xfId="1" applyNumberFormat="1" applyFont="1" applyFill="1" applyBorder="1" applyAlignment="1">
      <alignment horizontal="right"/>
    </xf>
    <xf numFmtId="9" fontId="13" fillId="2" borderId="87" xfId="1" applyNumberFormat="1" applyFont="1" applyFill="1" applyBorder="1"/>
    <xf numFmtId="0" fontId="13" fillId="2" borderId="88" xfId="1" applyFont="1" applyFill="1" applyBorder="1"/>
    <xf numFmtId="0" fontId="24" fillId="5" borderId="77" xfId="1" applyFont="1" applyFill="1" applyBorder="1" applyAlignment="1">
      <alignment horizontal="left"/>
    </xf>
    <xf numFmtId="9" fontId="24" fillId="5" borderId="76" xfId="1" applyNumberFormat="1" applyFont="1" applyFill="1" applyBorder="1" applyAlignment="1">
      <alignment horizontal="right"/>
    </xf>
    <xf numFmtId="6" fontId="22" fillId="0" borderId="2" xfId="0" applyNumberFormat="1" applyFont="1" applyBorder="1" applyAlignment="1">
      <alignment horizontal="left" vertical="center"/>
    </xf>
    <xf numFmtId="6" fontId="23" fillId="0" borderId="31" xfId="0" applyNumberFormat="1" applyFont="1" applyBorder="1" applyAlignment="1">
      <alignment horizontal="left" vertical="center"/>
    </xf>
    <xf numFmtId="6" fontId="22" fillId="0" borderId="15" xfId="0" applyNumberFormat="1" applyFont="1" applyBorder="1" applyAlignment="1">
      <alignment horizontal="left" vertical="center"/>
    </xf>
    <xf numFmtId="6" fontId="22" fillId="0" borderId="26" xfId="0" applyNumberFormat="1" applyFont="1" applyBorder="1" applyAlignment="1">
      <alignment horizontal="left" vertical="center"/>
    </xf>
    <xf numFmtId="6" fontId="23" fillId="0" borderId="29" xfId="0" applyNumberFormat="1" applyFont="1" applyBorder="1" applyAlignment="1">
      <alignment horizontal="left" vertical="center"/>
    </xf>
    <xf numFmtId="6" fontId="22" fillId="0" borderId="28" xfId="0" applyNumberFormat="1" applyFont="1" applyBorder="1" applyAlignment="1">
      <alignment horizontal="left" vertical="center"/>
    </xf>
    <xf numFmtId="6" fontId="22" fillId="0" borderId="61" xfId="0" applyNumberFormat="1" applyFont="1" applyBorder="1" applyAlignment="1">
      <alignment horizontal="left" vertical="center"/>
    </xf>
    <xf numFmtId="6" fontId="23" fillId="0" borderId="30" xfId="0" applyNumberFormat="1" applyFont="1" applyBorder="1" applyAlignment="1">
      <alignment horizontal="left" vertical="center"/>
    </xf>
    <xf numFmtId="164" fontId="22" fillId="0" borderId="4" xfId="1" applyNumberFormat="1" applyFont="1" applyBorder="1" applyAlignment="1">
      <alignment horizontal="left" vertical="center"/>
    </xf>
    <xf numFmtId="164" fontId="7" fillId="4" borderId="12" xfId="1" applyNumberFormat="1" applyFont="1" applyFill="1" applyBorder="1"/>
    <xf numFmtId="164" fontId="12" fillId="4" borderId="8" xfId="1" applyNumberFormat="1" applyFont="1" applyFill="1" applyBorder="1"/>
    <xf numFmtId="166" fontId="7" fillId="4" borderId="0" xfId="1" applyNumberFormat="1" applyFont="1" applyFill="1"/>
    <xf numFmtId="0" fontId="28" fillId="2" borderId="70" xfId="1" applyFont="1" applyFill="1" applyBorder="1"/>
    <xf numFmtId="6" fontId="17" fillId="7" borderId="9" xfId="0" applyNumberFormat="1" applyFont="1" applyFill="1" applyBorder="1"/>
    <xf numFmtId="6" fontId="17" fillId="7" borderId="10" xfId="0" applyNumberFormat="1" applyFont="1" applyFill="1" applyBorder="1"/>
    <xf numFmtId="6" fontId="17" fillId="7" borderId="4" xfId="0" applyNumberFormat="1" applyFont="1" applyFill="1" applyBorder="1"/>
    <xf numFmtId="6" fontId="17" fillId="7" borderId="0" xfId="0" applyNumberFormat="1" applyFont="1" applyFill="1"/>
    <xf numFmtId="6" fontId="17" fillId="7" borderId="36" xfId="0" applyNumberFormat="1" applyFont="1" applyFill="1" applyBorder="1"/>
    <xf numFmtId="6" fontId="17" fillId="7" borderId="5" xfId="0" applyNumberFormat="1" applyFont="1" applyFill="1" applyBorder="1"/>
    <xf numFmtId="6" fontId="17" fillId="7" borderId="1" xfId="0" applyNumberFormat="1" applyFont="1" applyFill="1" applyBorder="1"/>
    <xf numFmtId="0" fontId="15" fillId="3" borderId="58" xfId="1" applyFont="1" applyFill="1" applyBorder="1" applyAlignment="1">
      <alignment horizontal="left"/>
    </xf>
    <xf numFmtId="0" fontId="15" fillId="3" borderId="11" xfId="1" applyFont="1" applyFill="1" applyBorder="1" applyAlignment="1">
      <alignment horizontal="left"/>
    </xf>
    <xf numFmtId="0" fontId="15" fillId="3" borderId="33" xfId="1" applyFont="1" applyFill="1" applyBorder="1" applyAlignment="1">
      <alignment horizontal="left"/>
    </xf>
    <xf numFmtId="0" fontId="15" fillId="3" borderId="3" xfId="1" applyFont="1" applyFill="1" applyBorder="1" applyAlignment="1">
      <alignment horizontal="left"/>
    </xf>
    <xf numFmtId="0" fontId="15" fillId="3" borderId="45" xfId="1" applyFont="1" applyFill="1" applyBorder="1" applyAlignment="1">
      <alignment horizontal="left"/>
    </xf>
    <xf numFmtId="0" fontId="15" fillId="3" borderId="59" xfId="1" applyFont="1" applyFill="1" applyBorder="1" applyAlignment="1">
      <alignment horizontal="left"/>
    </xf>
    <xf numFmtId="0" fontId="25" fillId="5" borderId="84" xfId="1" applyFont="1" applyFill="1" applyBorder="1"/>
    <xf numFmtId="0" fontId="25" fillId="5" borderId="85" xfId="1" applyFont="1" applyFill="1" applyBorder="1"/>
    <xf numFmtId="167" fontId="12" fillId="4" borderId="7" xfId="4" applyNumberFormat="1" applyFont="1" applyFill="1" applyBorder="1"/>
    <xf numFmtId="0" fontId="7" fillId="4" borderId="9" xfId="1" applyFont="1" applyFill="1" applyBorder="1"/>
    <xf numFmtId="0" fontId="7" fillId="4" borderId="10" xfId="1" applyFont="1" applyFill="1" applyBorder="1"/>
    <xf numFmtId="0" fontId="7" fillId="4" borderId="52" xfId="1" applyFont="1" applyFill="1" applyBorder="1"/>
    <xf numFmtId="0" fontId="7" fillId="4" borderId="4" xfId="1" applyFont="1" applyFill="1" applyBorder="1"/>
    <xf numFmtId="0" fontId="7" fillId="4" borderId="0" xfId="1" applyFont="1" applyFill="1"/>
    <xf numFmtId="0" fontId="7" fillId="4" borderId="36" xfId="1" applyFont="1" applyFill="1" applyBorder="1"/>
    <xf numFmtId="0" fontId="7" fillId="4" borderId="46" xfId="1" applyFont="1" applyFill="1" applyBorder="1"/>
    <xf numFmtId="0" fontId="7" fillId="4" borderId="54" xfId="1" applyFont="1" applyFill="1" applyBorder="1"/>
    <xf numFmtId="0" fontId="7" fillId="4" borderId="47" xfId="1" applyFont="1" applyFill="1" applyBorder="1"/>
    <xf numFmtId="10" fontId="22" fillId="4" borderId="60" xfId="1" applyNumberFormat="1" applyFont="1" applyFill="1" applyBorder="1"/>
    <xf numFmtId="164" fontId="7" fillId="4" borderId="46" xfId="1" applyNumberFormat="1" applyFont="1" applyFill="1" applyBorder="1"/>
    <xf numFmtId="164" fontId="7" fillId="4" borderId="54" xfId="1" applyNumberFormat="1" applyFont="1" applyFill="1" applyBorder="1"/>
    <xf numFmtId="164" fontId="7" fillId="4" borderId="47" xfId="1" applyNumberFormat="1" applyFont="1" applyFill="1" applyBorder="1"/>
    <xf numFmtId="164" fontId="18" fillId="4" borderId="9" xfId="1" applyNumberFormat="1" applyFont="1" applyFill="1" applyBorder="1"/>
    <xf numFmtId="164" fontId="18" fillId="4" borderId="10" xfId="1" applyNumberFormat="1" applyFont="1" applyFill="1" applyBorder="1"/>
    <xf numFmtId="164" fontId="18" fillId="4" borderId="65" xfId="1" applyNumberFormat="1" applyFont="1" applyFill="1" applyBorder="1"/>
    <xf numFmtId="164" fontId="18" fillId="4" borderId="4" xfId="1" applyNumberFormat="1" applyFont="1" applyFill="1" applyBorder="1"/>
    <xf numFmtId="164" fontId="18" fillId="4" borderId="0" xfId="1" applyNumberFormat="1" applyFont="1" applyFill="1"/>
    <xf numFmtId="164" fontId="18" fillId="4" borderId="67" xfId="1" applyNumberFormat="1" applyFont="1" applyFill="1" applyBorder="1"/>
    <xf numFmtId="164" fontId="18" fillId="4" borderId="5" xfId="1" applyNumberFormat="1" applyFont="1" applyFill="1" applyBorder="1"/>
    <xf numFmtId="164" fontId="18" fillId="4" borderId="1" xfId="1" applyNumberFormat="1" applyFont="1" applyFill="1" applyBorder="1"/>
    <xf numFmtId="164" fontId="18" fillId="4" borderId="68" xfId="1" applyNumberFormat="1" applyFont="1" applyFill="1" applyBorder="1"/>
    <xf numFmtId="164" fontId="19" fillId="4" borderId="9" xfId="1" applyNumberFormat="1" applyFont="1" applyFill="1" applyBorder="1"/>
    <xf numFmtId="164" fontId="19" fillId="4" borderId="10" xfId="1" applyNumberFormat="1" applyFont="1" applyFill="1" applyBorder="1"/>
    <xf numFmtId="164" fontId="19" fillId="4" borderId="65" xfId="1" applyNumberFormat="1" applyFont="1" applyFill="1" applyBorder="1"/>
    <xf numFmtId="164" fontId="19" fillId="4" borderId="4" xfId="1" applyNumberFormat="1" applyFont="1" applyFill="1" applyBorder="1"/>
    <xf numFmtId="164" fontId="19" fillId="4" borderId="0" xfId="1" applyNumberFormat="1" applyFont="1" applyFill="1"/>
    <xf numFmtId="164" fontId="19" fillId="4" borderId="67" xfId="1" applyNumberFormat="1" applyFont="1" applyFill="1" applyBorder="1"/>
    <xf numFmtId="164" fontId="19" fillId="4" borderId="75" xfId="1" applyNumberFormat="1" applyFont="1" applyFill="1" applyBorder="1"/>
    <xf numFmtId="164" fontId="19" fillId="4" borderId="76" xfId="1" applyNumberFormat="1" applyFont="1" applyFill="1" applyBorder="1"/>
    <xf numFmtId="164" fontId="19" fillId="4" borderId="77" xfId="1" applyNumberFormat="1" applyFont="1" applyFill="1" applyBorder="1"/>
    <xf numFmtId="0" fontId="29" fillId="3" borderId="0" xfId="1" applyFont="1" applyFill="1"/>
    <xf numFmtId="0" fontId="7" fillId="3" borderId="0" xfId="1" applyFont="1" applyFill="1" applyAlignment="1">
      <alignment horizontal="left" wrapText="1"/>
    </xf>
    <xf numFmtId="0" fontId="30" fillId="3" borderId="0" xfId="1" applyFont="1" applyFill="1" applyAlignment="1">
      <alignment wrapText="1"/>
    </xf>
    <xf numFmtId="0" fontId="3" fillId="3" borderId="3" xfId="0" applyFont="1" applyFill="1" applyBorder="1" applyAlignment="1">
      <alignment horizontal="left"/>
    </xf>
    <xf numFmtId="0" fontId="31" fillId="0" borderId="0" xfId="1" applyFont="1"/>
    <xf numFmtId="164" fontId="32" fillId="0" borderId="9" xfId="1" applyNumberFormat="1" applyFont="1" applyBorder="1"/>
    <xf numFmtId="164" fontId="32" fillId="0" borderId="10" xfId="1" applyNumberFormat="1" applyFont="1" applyBorder="1"/>
    <xf numFmtId="164" fontId="32" fillId="0" borderId="11" xfId="1" applyNumberFormat="1" applyFont="1" applyBorder="1"/>
    <xf numFmtId="164" fontId="32" fillId="0" borderId="4" xfId="1" applyNumberFormat="1" applyFont="1" applyBorder="1"/>
    <xf numFmtId="164" fontId="32" fillId="0" borderId="0" xfId="1" applyNumberFormat="1" applyFont="1"/>
    <xf numFmtId="164" fontId="32" fillId="0" borderId="3" xfId="1" applyNumberFormat="1" applyFont="1" applyBorder="1"/>
    <xf numFmtId="164" fontId="32" fillId="0" borderId="5" xfId="1" applyNumberFormat="1" applyFont="1" applyBorder="1"/>
    <xf numFmtId="164" fontId="32" fillId="0" borderId="1" xfId="1" applyNumberFormat="1" applyFont="1" applyBorder="1"/>
    <xf numFmtId="164" fontId="32" fillId="0" borderId="2" xfId="1" applyNumberFormat="1" applyFont="1" applyBorder="1"/>
    <xf numFmtId="6" fontId="8" fillId="7" borderId="9" xfId="0" applyNumberFormat="1" applyFont="1" applyFill="1" applyBorder="1"/>
    <xf numFmtId="164" fontId="1" fillId="0" borderId="9" xfId="4" applyNumberFormat="1" applyFont="1" applyBorder="1"/>
    <xf numFmtId="164" fontId="1" fillId="0" borderId="10" xfId="0" applyNumberFormat="1" applyFont="1" applyBorder="1"/>
    <xf numFmtId="164" fontId="1" fillId="0" borderId="11" xfId="0" applyNumberFormat="1" applyFont="1" applyBorder="1"/>
    <xf numFmtId="164" fontId="1" fillId="0" borderId="4" xfId="4" applyNumberFormat="1" applyFont="1" applyBorder="1"/>
    <xf numFmtId="164" fontId="1" fillId="0" borderId="0" xfId="0" applyNumberFormat="1" applyFont="1"/>
    <xf numFmtId="164" fontId="1" fillId="0" borderId="3" xfId="0" applyNumberFormat="1" applyFont="1" applyBorder="1"/>
    <xf numFmtId="164" fontId="1" fillId="0" borderId="5" xfId="4" applyNumberFormat="1" applyFont="1" applyBorder="1"/>
    <xf numFmtId="164" fontId="1" fillId="0" borderId="1" xfId="0" applyNumberFormat="1" applyFont="1" applyBorder="1"/>
    <xf numFmtId="164" fontId="1" fillId="0" borderId="2" xfId="0" applyNumberFormat="1" applyFont="1" applyBorder="1"/>
    <xf numFmtId="167" fontId="12" fillId="0" borderId="0" xfId="1" applyNumberFormat="1" applyFont="1"/>
    <xf numFmtId="0" fontId="7" fillId="6" borderId="0" xfId="1" applyFont="1" applyFill="1"/>
    <xf numFmtId="164" fontId="7" fillId="6" borderId="7" xfId="1" applyNumberFormat="1" applyFont="1" applyFill="1" applyBorder="1"/>
    <xf numFmtId="0" fontId="1" fillId="4" borderId="0" xfId="0" applyFont="1" applyFill="1" applyAlignment="1">
      <alignment horizontal="left" wrapText="1"/>
    </xf>
    <xf numFmtId="0" fontId="7" fillId="6" borderId="9" xfId="1" applyFont="1" applyFill="1" applyBorder="1" applyAlignment="1">
      <alignment horizontal="center"/>
    </xf>
    <xf numFmtId="0" fontId="7" fillId="6" borderId="52" xfId="1" applyFont="1" applyFill="1" applyBorder="1" applyAlignment="1">
      <alignment horizontal="center"/>
    </xf>
    <xf numFmtId="0" fontId="7" fillId="6" borderId="4" xfId="1" applyFont="1" applyFill="1" applyBorder="1" applyAlignment="1">
      <alignment horizontal="center"/>
    </xf>
    <xf numFmtId="0" fontId="7" fillId="6" borderId="36" xfId="1" applyFont="1" applyFill="1" applyBorder="1" applyAlignment="1">
      <alignment horizontal="center"/>
    </xf>
    <xf numFmtId="0" fontId="2" fillId="2" borderId="40" xfId="1" applyFont="1" applyFill="1" applyBorder="1" applyAlignment="1">
      <alignment horizontal="center"/>
    </xf>
    <xf numFmtId="0" fontId="2" fillId="2" borderId="41" xfId="1" applyFont="1" applyFill="1" applyBorder="1" applyAlignment="1">
      <alignment horizontal="center"/>
    </xf>
    <xf numFmtId="0" fontId="2" fillId="2" borderId="42" xfId="1" applyFont="1" applyFill="1" applyBorder="1" applyAlignment="1">
      <alignment horizontal="center"/>
    </xf>
    <xf numFmtId="0" fontId="2" fillId="2" borderId="55" xfId="1" applyFont="1" applyFill="1" applyBorder="1" applyAlignment="1">
      <alignment horizontal="center"/>
    </xf>
    <xf numFmtId="0" fontId="2" fillId="2" borderId="56" xfId="1" applyFont="1" applyFill="1" applyBorder="1" applyAlignment="1">
      <alignment horizontal="center"/>
    </xf>
    <xf numFmtId="0" fontId="2" fillId="2" borderId="57" xfId="1" applyFont="1" applyFill="1" applyBorder="1" applyAlignment="1">
      <alignment horizontal="center"/>
    </xf>
    <xf numFmtId="0" fontId="8" fillId="6" borderId="4" xfId="1" applyFont="1" applyFill="1" applyBorder="1" applyAlignment="1">
      <alignment horizontal="center"/>
    </xf>
    <xf numFmtId="0" fontId="8" fillId="6" borderId="36" xfId="1" applyFont="1" applyFill="1" applyBorder="1" applyAlignment="1">
      <alignment horizontal="center"/>
    </xf>
    <xf numFmtId="0" fontId="8" fillId="6" borderId="46" xfId="1" applyFont="1" applyFill="1" applyBorder="1" applyAlignment="1">
      <alignment horizontal="center"/>
    </xf>
    <xf numFmtId="0" fontId="8" fillId="6" borderId="47" xfId="1" applyFont="1" applyFill="1" applyBorder="1" applyAlignment="1">
      <alignment horizontal="center"/>
    </xf>
    <xf numFmtId="0" fontId="2" fillId="2" borderId="43" xfId="1" applyFont="1" applyFill="1" applyBorder="1" applyAlignment="1">
      <alignment horizontal="center"/>
    </xf>
    <xf numFmtId="0" fontId="2" fillId="2" borderId="48" xfId="1" applyFont="1" applyFill="1" applyBorder="1" applyAlignment="1">
      <alignment horizontal="center"/>
    </xf>
    <xf numFmtId="0" fontId="2" fillId="2" borderId="44" xfId="1" applyFont="1" applyFill="1" applyBorder="1" applyAlignment="1">
      <alignment horizontal="center"/>
    </xf>
    <xf numFmtId="0" fontId="2" fillId="2" borderId="62" xfId="1" applyFont="1" applyFill="1" applyBorder="1" applyAlignment="1">
      <alignment horizontal="center"/>
    </xf>
    <xf numFmtId="0" fontId="2" fillId="2" borderId="63" xfId="1" applyFont="1" applyFill="1" applyBorder="1" applyAlignment="1">
      <alignment horizontal="center"/>
    </xf>
    <xf numFmtId="0" fontId="2" fillId="2" borderId="64" xfId="1" applyFont="1" applyFill="1" applyBorder="1" applyAlignment="1">
      <alignment horizontal="center"/>
    </xf>
    <xf numFmtId="0" fontId="5" fillId="0" borderId="0" xfId="1" applyFont="1"/>
    <xf numFmtId="0" fontId="7" fillId="0" borderId="0" xfId="1" applyFont="1"/>
    <xf numFmtId="0" fontId="25" fillId="5" borderId="84" xfId="1" applyFont="1" applyFill="1" applyBorder="1"/>
    <xf numFmtId="0" fontId="25" fillId="5" borderId="85" xfId="1" applyFont="1" applyFill="1" applyBorder="1"/>
    <xf numFmtId="0" fontId="2" fillId="2" borderId="13" xfId="1" applyFont="1" applyFill="1" applyBorder="1" applyAlignment="1">
      <alignment horizontal="center"/>
    </xf>
    <xf numFmtId="0" fontId="2" fillId="2" borderId="14" xfId="1" applyFont="1" applyFill="1" applyBorder="1" applyAlignment="1">
      <alignment horizontal="center"/>
    </xf>
    <xf numFmtId="0" fontId="2" fillId="2" borderId="15" xfId="1" applyFont="1" applyFill="1" applyBorder="1" applyAlignment="1">
      <alignment horizontal="center"/>
    </xf>
    <xf numFmtId="0" fontId="13" fillId="2" borderId="13" xfId="1" applyFont="1" applyFill="1" applyBorder="1" applyAlignment="1">
      <alignment horizontal="center"/>
    </xf>
    <xf numFmtId="0" fontId="13" fillId="2" borderId="14" xfId="1" applyFont="1" applyFill="1" applyBorder="1" applyAlignment="1">
      <alignment horizontal="center"/>
    </xf>
    <xf numFmtId="0" fontId="13" fillId="2" borderId="15" xfId="1" applyFont="1" applyFill="1" applyBorder="1" applyAlignment="1">
      <alignment horizontal="center"/>
    </xf>
  </cellXfs>
  <cellStyles count="5">
    <cellStyle name="Currency" xfId="4" builtinId="4"/>
    <cellStyle name="Currency 2" xfId="2" xr:uid="{1CBA225E-F59C-4666-A131-46BEA2FF9706}"/>
    <cellStyle name="Normal" xfId="0" builtinId="0"/>
    <cellStyle name="Normal 2" xfId="1" xr:uid="{E6BDB5AB-CED3-47E1-838D-8F62D2E26DD9}"/>
    <cellStyle name="Percent" xfId="3"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53929"/>
      </font>
      <fill>
        <patternFill patternType="none"/>
      </fill>
    </dxf>
  </dxfs>
  <tableStyles count="0" defaultTableStyle="TableStyleMedium2" defaultPivotStyle="PivotStyleMedium9"/>
  <colors>
    <mruColors>
      <color rgb="FF7C9EDA"/>
      <color rgb="FF688ED4"/>
      <color rgb="FFE9EFF9"/>
      <color rgb="FF1B3461"/>
      <color rgb="FF8D9AB0"/>
      <color rgb="FFBECEED"/>
      <color rgb="FFD2DD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FB557-ECC7-4C28-9FEE-E6A7859BFB2D}">
  <sheetPr codeName="Sheet5"/>
  <dimension ref="A1:U48"/>
  <sheetViews>
    <sheetView tabSelected="1" zoomScale="90" zoomScaleNormal="90" workbookViewId="0">
      <selection activeCell="L7" sqref="L7"/>
    </sheetView>
  </sheetViews>
  <sheetFormatPr defaultColWidth="8.88671875" defaultRowHeight="13.8" x14ac:dyDescent="0.3"/>
  <cols>
    <col min="1" max="1" width="3" style="3" customWidth="1"/>
    <col min="2" max="2" width="33.109375" style="3" bestFit="1" customWidth="1"/>
    <col min="3" max="3" width="15.109375" style="3" bestFit="1" customWidth="1"/>
    <col min="4" max="7" width="15.109375" style="3" customWidth="1"/>
    <col min="8" max="8" width="3" style="3" customWidth="1"/>
    <col min="9" max="9" width="20.33203125" style="3" bestFit="1" customWidth="1"/>
    <col min="10" max="10" width="14.33203125" style="3" bestFit="1" customWidth="1"/>
    <col min="11" max="11" width="13" style="3" bestFit="1" customWidth="1"/>
    <col min="12" max="12" width="16.33203125" style="3" customWidth="1"/>
    <col min="13" max="13" width="3" style="3" customWidth="1"/>
    <col min="14" max="14" width="9.6640625" style="3" customWidth="1"/>
    <col min="15" max="15" width="9.6640625" style="5" customWidth="1"/>
    <col min="16" max="19" width="9.6640625" style="3" customWidth="1"/>
    <col min="20" max="22" width="15.6640625" style="3" customWidth="1"/>
    <col min="23" max="16384" width="8.88671875" style="3"/>
  </cols>
  <sheetData>
    <row r="1" spans="1:21" ht="21.6" customHeight="1" thickBot="1" x14ac:dyDescent="0.45">
      <c r="A1" s="178" t="s">
        <v>12</v>
      </c>
      <c r="M1" s="65"/>
    </row>
    <row r="2" spans="1:21" ht="15" customHeight="1" thickTop="1" x14ac:dyDescent="0.35">
      <c r="I2" s="213" t="s">
        <v>13</v>
      </c>
      <c r="J2" s="214"/>
      <c r="K2" s="215"/>
      <c r="M2" s="4"/>
      <c r="N2" s="213" t="s">
        <v>14</v>
      </c>
      <c r="O2" s="214"/>
      <c r="P2" s="214"/>
      <c r="Q2" s="214"/>
      <c r="R2" s="214"/>
      <c r="S2" s="215"/>
      <c r="U2" s="82"/>
    </row>
    <row r="3" spans="1:21" ht="15" x14ac:dyDescent="0.35">
      <c r="A3" s="203"/>
      <c r="B3" s="181" t="s">
        <v>0</v>
      </c>
      <c r="C3" s="180"/>
      <c r="D3" s="180"/>
      <c r="E3" s="180"/>
      <c r="I3" s="138" t="s">
        <v>15</v>
      </c>
      <c r="J3" s="139"/>
      <c r="K3" s="57">
        <v>1.35</v>
      </c>
      <c r="M3" s="4"/>
      <c r="N3" s="62"/>
      <c r="O3" s="8" t="s">
        <v>16</v>
      </c>
      <c r="P3" s="9" t="s">
        <v>7</v>
      </c>
      <c r="Q3" s="9" t="s">
        <v>8</v>
      </c>
      <c r="R3" s="9" t="s">
        <v>9</v>
      </c>
      <c r="S3" s="90" t="s">
        <v>10</v>
      </c>
      <c r="T3" s="88"/>
    </row>
    <row r="4" spans="1:21" ht="15" x14ac:dyDescent="0.35">
      <c r="A4" s="205"/>
      <c r="B4" s="181" t="s">
        <v>1</v>
      </c>
      <c r="C4" s="180"/>
      <c r="D4" s="180"/>
      <c r="E4" s="180"/>
      <c r="I4" s="140" t="s">
        <v>17</v>
      </c>
      <c r="J4" s="141"/>
      <c r="K4" s="58">
        <v>1.05</v>
      </c>
      <c r="M4" s="38"/>
      <c r="N4" s="87" t="s">
        <v>6</v>
      </c>
      <c r="O4" s="131">
        <f>'PILOT Rents'!C6</f>
        <v>1016.25</v>
      </c>
      <c r="P4" s="132">
        <f>'PILOT Rents'!C7</f>
        <v>1088.75</v>
      </c>
      <c r="Q4" s="132">
        <f>'PILOT Rents'!C8</f>
        <v>1306.25</v>
      </c>
      <c r="R4" s="132">
        <f>'PILOT Rents'!C9</f>
        <v>1509.375</v>
      </c>
      <c r="S4" s="132">
        <f>'PILOT Rents'!C10</f>
        <v>1683.75</v>
      </c>
      <c r="T4" s="88"/>
    </row>
    <row r="5" spans="1:21" ht="15" customHeight="1" thickBot="1" x14ac:dyDescent="0.4">
      <c r="C5" s="179"/>
      <c r="D5" s="179"/>
      <c r="E5" s="179"/>
      <c r="I5" s="140" t="s">
        <v>18</v>
      </c>
      <c r="J5" s="141"/>
      <c r="K5" s="59">
        <v>2.8139999999999998E-2</v>
      </c>
      <c r="N5" s="88" t="s">
        <v>5</v>
      </c>
      <c r="O5" s="133">
        <f>'PILOT Rents'!$D$6</f>
        <v>1219.5</v>
      </c>
      <c r="P5" s="134">
        <f>'PILOT Rents'!D7</f>
        <v>1306.5</v>
      </c>
      <c r="Q5" s="134">
        <f>'PILOT Rents'!D8</f>
        <v>1567.5</v>
      </c>
      <c r="R5" s="134">
        <f>'PILOT Rents'!D9</f>
        <v>1811.25</v>
      </c>
      <c r="S5" s="134">
        <f>'PILOT Rents'!D10</f>
        <v>2020.5</v>
      </c>
      <c r="T5" s="88"/>
    </row>
    <row r="6" spans="1:21" ht="15" customHeight="1" thickTop="1" x14ac:dyDescent="0.35">
      <c r="B6" s="213" t="s">
        <v>19</v>
      </c>
      <c r="C6" s="214"/>
      <c r="D6" s="215"/>
      <c r="I6" s="140" t="s">
        <v>20</v>
      </c>
      <c r="J6" s="141"/>
      <c r="K6" s="59">
        <f>0.03</f>
        <v>0.03</v>
      </c>
      <c r="N6" s="88" t="s">
        <v>4</v>
      </c>
      <c r="O6" s="133">
        <f>'PILOT Rents'!$E$6</f>
        <v>1422.5</v>
      </c>
      <c r="P6" s="134">
        <f>'PILOT Rents'!E7</f>
        <v>1524.375</v>
      </c>
      <c r="Q6" s="134">
        <f>'PILOT Rents'!E8</f>
        <v>1828.75</v>
      </c>
      <c r="R6" s="134">
        <f>'PILOT Rents'!E9</f>
        <v>2114.375</v>
      </c>
      <c r="S6" s="135">
        <f>'PILOT Rents'!E10</f>
        <v>2358.75</v>
      </c>
      <c r="T6" s="88"/>
    </row>
    <row r="7" spans="1:21" ht="15" customHeight="1" thickBot="1" x14ac:dyDescent="0.4">
      <c r="B7" s="48" t="s">
        <v>21</v>
      </c>
      <c r="C7" s="206"/>
      <c r="D7" s="207"/>
      <c r="I7" s="142" t="s">
        <v>22</v>
      </c>
      <c r="J7" s="143"/>
      <c r="K7" s="156">
        <f>IF(C11="Yes",80%,70%)</f>
        <v>0.7</v>
      </c>
      <c r="N7" s="89" t="s">
        <v>3</v>
      </c>
      <c r="O7" s="136">
        <f>'PILOT Rents'!$F$6</f>
        <v>1626.25</v>
      </c>
      <c r="P7" s="137">
        <f>'PILOT Rents'!F7</f>
        <v>1742.5</v>
      </c>
      <c r="Q7" s="137">
        <f>'PILOT Rents'!F8</f>
        <v>2091.25</v>
      </c>
      <c r="R7" s="137">
        <f>'PILOT Rents'!F9</f>
        <v>2415.625</v>
      </c>
      <c r="S7" s="137">
        <f>'PILOT Rents'!F10</f>
        <v>2695</v>
      </c>
      <c r="T7" s="88"/>
    </row>
    <row r="8" spans="1:21" ht="15" customHeight="1" thickTop="1" thickBot="1" x14ac:dyDescent="0.4">
      <c r="B8" s="46" t="s">
        <v>23</v>
      </c>
      <c r="C8" s="208"/>
      <c r="D8" s="209"/>
      <c r="N8" s="63" t="s">
        <v>24</v>
      </c>
      <c r="O8" s="157" t="str">
        <f>IFERROR(_xlfn.XLOOKUP(C10,'PILOT Rents'!C24:AA24,'PILOT Rents'!C25:AA25),"")</f>
        <v/>
      </c>
      <c r="P8" s="158" t="str">
        <f>IFERROR(_xlfn.XLOOKUP(C10,'PILOT Rents'!C24:AA24,'PILOT Rents'!C26:AA26),"")</f>
        <v/>
      </c>
      <c r="Q8" s="158" t="str">
        <f>IFERROR(_xlfn.XLOOKUP(C10,'PILOT Rents'!C24:AA24,'PILOT Rents'!C27:AA27),"")</f>
        <v/>
      </c>
      <c r="R8" s="158" t="str">
        <f>IFERROR(_xlfn.XLOOKUP(C10,'PILOT Rents'!C24:AA24,'PILOT Rents'!C28:AA28),"")</f>
        <v/>
      </c>
      <c r="S8" s="159" t="str">
        <f>IFERROR(_xlfn.XLOOKUP(C10,'PILOT Rents'!C24:AA24,'PILOT Rents'!C29:AA29),"")</f>
        <v/>
      </c>
    </row>
    <row r="9" spans="1:21" ht="15" customHeight="1" thickTop="1" thickBot="1" x14ac:dyDescent="0.4">
      <c r="B9" s="46" t="s">
        <v>25</v>
      </c>
      <c r="C9" s="208"/>
      <c r="D9" s="209"/>
      <c r="I9" s="210" t="s">
        <v>26</v>
      </c>
      <c r="J9" s="211"/>
      <c r="K9" s="211"/>
      <c r="L9" s="212"/>
      <c r="O9" s="3"/>
    </row>
    <row r="10" spans="1:21" ht="15" customHeight="1" thickTop="1" thickBot="1" x14ac:dyDescent="0.4">
      <c r="B10" s="46" t="s">
        <v>27</v>
      </c>
      <c r="C10" s="216"/>
      <c r="D10" s="217"/>
      <c r="I10" s="44"/>
      <c r="J10" s="66" t="s">
        <v>28</v>
      </c>
      <c r="K10" s="67" t="s">
        <v>29</v>
      </c>
      <c r="L10" s="45" t="s">
        <v>30</v>
      </c>
      <c r="N10" s="223" t="s">
        <v>31</v>
      </c>
      <c r="O10" s="224"/>
      <c r="P10" s="224"/>
      <c r="Q10" s="224"/>
      <c r="R10" s="224"/>
      <c r="S10" s="225"/>
    </row>
    <row r="11" spans="1:21" ht="15" customHeight="1" thickTop="1" thickBot="1" x14ac:dyDescent="0.4">
      <c r="B11" s="56" t="s">
        <v>32</v>
      </c>
      <c r="C11" s="218"/>
      <c r="D11" s="219"/>
      <c r="I11" s="39" t="s">
        <v>33</v>
      </c>
      <c r="J11" s="118">
        <f>C17</f>
        <v>0</v>
      </c>
      <c r="K11" s="126">
        <f>IF(C20&gt;=K7,C18,SUM(O20:S23))</f>
        <v>0</v>
      </c>
      <c r="L11" s="119">
        <f t="shared" ref="L11:L25" si="0">J11-K11</f>
        <v>0</v>
      </c>
      <c r="N11" s="70"/>
      <c r="O11" s="60" t="s">
        <v>16</v>
      </c>
      <c r="P11" s="61" t="s">
        <v>7</v>
      </c>
      <c r="Q11" s="61" t="s">
        <v>8</v>
      </c>
      <c r="R11" s="61" t="s">
        <v>9</v>
      </c>
      <c r="S11" s="71" t="s">
        <v>10</v>
      </c>
    </row>
    <row r="12" spans="1:21" ht="15" customHeight="1" thickTop="1" thickBot="1" x14ac:dyDescent="0.4">
      <c r="I12" s="40" t="s">
        <v>34</v>
      </c>
      <c r="J12" s="120">
        <f t="shared" ref="J12:J25" si="1">J11*(1+$K$6)</f>
        <v>0</v>
      </c>
      <c r="K12" s="121">
        <f t="shared" ref="K12:K25" si="2">IFERROR((J12-$C$16)*$C$20,0)</f>
        <v>0</v>
      </c>
      <c r="L12" s="122">
        <f t="shared" si="0"/>
        <v>0</v>
      </c>
      <c r="N12" s="72" t="s">
        <v>6</v>
      </c>
      <c r="O12" s="160" t="str">
        <f t="shared" ref="O12:R15" si="3">IFERROR(IF(((O$8-O4)*12)&gt;0,((O$8-O4)*12),0),"")</f>
        <v/>
      </c>
      <c r="P12" s="161" t="str">
        <f t="shared" si="3"/>
        <v/>
      </c>
      <c r="Q12" s="161" t="str">
        <f t="shared" si="3"/>
        <v/>
      </c>
      <c r="R12" s="161" t="str">
        <f t="shared" si="3"/>
        <v/>
      </c>
      <c r="S12" s="162" t="str">
        <f>IFERROR(IF(((S$8-S4)*12*$K$4)&gt;0,((S$8-S4)*12),0),"")</f>
        <v/>
      </c>
    </row>
    <row r="13" spans="1:21" ht="15" customHeight="1" thickTop="1" x14ac:dyDescent="0.35">
      <c r="B13" s="220" t="s">
        <v>35</v>
      </c>
      <c r="C13" s="221"/>
      <c r="D13" s="221"/>
      <c r="E13" s="221"/>
      <c r="F13" s="221"/>
      <c r="G13" s="222"/>
      <c r="I13" s="40" t="s">
        <v>36</v>
      </c>
      <c r="J13" s="120">
        <f t="shared" si="1"/>
        <v>0</v>
      </c>
      <c r="K13" s="121">
        <f t="shared" si="2"/>
        <v>0</v>
      </c>
      <c r="L13" s="122">
        <f t="shared" si="0"/>
        <v>0</v>
      </c>
      <c r="N13" s="73" t="s">
        <v>5</v>
      </c>
      <c r="O13" s="163" t="str">
        <f t="shared" si="3"/>
        <v/>
      </c>
      <c r="P13" s="164" t="str">
        <f t="shared" si="3"/>
        <v/>
      </c>
      <c r="Q13" s="164" t="str">
        <f t="shared" si="3"/>
        <v/>
      </c>
      <c r="R13" s="164" t="str">
        <f t="shared" si="3"/>
        <v/>
      </c>
      <c r="S13" s="165" t="str">
        <f>IFERROR(IF(((S$8-S5)*12)&gt;0,((S$8-S5)*12),0),"")</f>
        <v/>
      </c>
    </row>
    <row r="14" spans="1:21" ht="15" customHeight="1" x14ac:dyDescent="0.35">
      <c r="B14" s="46" t="s">
        <v>2</v>
      </c>
      <c r="C14" s="204">
        <v>0</v>
      </c>
      <c r="D14" s="33"/>
      <c r="E14" s="33"/>
      <c r="F14" s="33"/>
      <c r="G14" s="47"/>
      <c r="I14" s="40" t="s">
        <v>37</v>
      </c>
      <c r="J14" s="120">
        <f t="shared" si="1"/>
        <v>0</v>
      </c>
      <c r="K14" s="121">
        <f t="shared" si="2"/>
        <v>0</v>
      </c>
      <c r="L14" s="122">
        <f t="shared" si="0"/>
        <v>0</v>
      </c>
      <c r="N14" s="73" t="s">
        <v>4</v>
      </c>
      <c r="O14" s="163" t="str">
        <f t="shared" si="3"/>
        <v/>
      </c>
      <c r="P14" s="164" t="str">
        <f t="shared" si="3"/>
        <v/>
      </c>
      <c r="Q14" s="164" t="str">
        <f t="shared" si="3"/>
        <v/>
      </c>
      <c r="R14" s="164" t="str">
        <f t="shared" si="3"/>
        <v/>
      </c>
      <c r="S14" s="165" t="str">
        <f>IFERROR(IF(((S$8-S6)*12)&gt;0,((S$8-S6)*12),0),"")</f>
        <v/>
      </c>
    </row>
    <row r="15" spans="1:21" ht="15" customHeight="1" x14ac:dyDescent="0.35">
      <c r="B15" s="46" t="s">
        <v>38</v>
      </c>
      <c r="C15" s="204">
        <v>0</v>
      </c>
      <c r="D15" s="34" t="s">
        <v>39</v>
      </c>
      <c r="E15" s="33"/>
      <c r="F15" s="33"/>
      <c r="G15" s="47"/>
      <c r="I15" s="40" t="s">
        <v>40</v>
      </c>
      <c r="J15" s="120">
        <f t="shared" si="1"/>
        <v>0</v>
      </c>
      <c r="K15" s="121">
        <f t="shared" si="2"/>
        <v>0</v>
      </c>
      <c r="L15" s="122">
        <f t="shared" si="0"/>
        <v>0</v>
      </c>
      <c r="M15" s="6"/>
      <c r="N15" s="74" t="s">
        <v>3</v>
      </c>
      <c r="O15" s="166" t="str">
        <f t="shared" si="3"/>
        <v/>
      </c>
      <c r="P15" s="167" t="str">
        <f t="shared" si="3"/>
        <v/>
      </c>
      <c r="Q15" s="167" t="str">
        <f t="shared" si="3"/>
        <v/>
      </c>
      <c r="R15" s="167" t="str">
        <f t="shared" si="3"/>
        <v/>
      </c>
      <c r="S15" s="168" t="str">
        <f>IFERROR(IF(((S$8-S7)*12)&gt;0,((S$8-S7)*12),0),"")</f>
        <v/>
      </c>
    </row>
    <row r="16" spans="1:21" ht="15" customHeight="1" thickBot="1" x14ac:dyDescent="0.4">
      <c r="B16" s="48" t="s">
        <v>41</v>
      </c>
      <c r="C16" s="2">
        <f>C14*0.4*K5</f>
        <v>0</v>
      </c>
      <c r="D16" s="33"/>
      <c r="E16" s="33"/>
      <c r="F16" s="33"/>
      <c r="G16" s="47"/>
      <c r="I16" s="40" t="s">
        <v>42</v>
      </c>
      <c r="J16" s="120">
        <f t="shared" si="1"/>
        <v>0</v>
      </c>
      <c r="K16" s="121">
        <f t="shared" si="2"/>
        <v>0</v>
      </c>
      <c r="L16" s="122">
        <f t="shared" si="0"/>
        <v>0</v>
      </c>
      <c r="N16" s="75"/>
      <c r="O16" s="130" t="s">
        <v>43</v>
      </c>
      <c r="P16" s="76"/>
      <c r="Q16" s="76"/>
      <c r="R16" s="76"/>
      <c r="S16" s="77"/>
    </row>
    <row r="17" spans="2:19" ht="15" customHeight="1" thickBot="1" x14ac:dyDescent="0.4">
      <c r="B17" s="49" t="s">
        <v>44</v>
      </c>
      <c r="C17" s="127">
        <f>(C15+C14)*0.4*K5</f>
        <v>0</v>
      </c>
      <c r="D17" s="33"/>
      <c r="E17" s="33"/>
      <c r="F17" s="33"/>
      <c r="G17" s="47"/>
      <c r="I17" s="40" t="s">
        <v>45</v>
      </c>
      <c r="J17" s="120">
        <f t="shared" si="1"/>
        <v>0</v>
      </c>
      <c r="K17" s="121">
        <f t="shared" si="2"/>
        <v>0</v>
      </c>
      <c r="L17" s="122">
        <f t="shared" si="0"/>
        <v>0</v>
      </c>
      <c r="O17" s="3"/>
    </row>
    <row r="18" spans="2:19" ht="15" customHeight="1" x14ac:dyDescent="0.35">
      <c r="B18" s="46" t="s">
        <v>46</v>
      </c>
      <c r="C18" s="146">
        <f>(C17-C16)*K7</f>
        <v>0</v>
      </c>
      <c r="D18" s="34" t="str">
        <f>IF(C11="Yes", "**Abatement cannot exceed 80%", "**Abatement cannot exceed 70%")</f>
        <v>**Abatement cannot exceed 70%</v>
      </c>
      <c r="E18" s="34"/>
      <c r="F18" s="33"/>
      <c r="G18" s="47"/>
      <c r="I18" s="40" t="s">
        <v>47</v>
      </c>
      <c r="J18" s="120">
        <f t="shared" si="1"/>
        <v>0</v>
      </c>
      <c r="K18" s="121">
        <f t="shared" si="2"/>
        <v>0</v>
      </c>
      <c r="L18" s="122">
        <f t="shared" si="0"/>
        <v>0</v>
      </c>
      <c r="N18" s="223" t="s">
        <v>48</v>
      </c>
      <c r="O18" s="224"/>
      <c r="P18" s="224"/>
      <c r="Q18" s="224"/>
      <c r="R18" s="224"/>
      <c r="S18" s="225"/>
    </row>
    <row r="19" spans="2:19" ht="15" customHeight="1" x14ac:dyDescent="0.35">
      <c r="B19" s="48" t="s">
        <v>49</v>
      </c>
      <c r="C19" s="128">
        <f>SUM(O20:S23)</f>
        <v>0</v>
      </c>
      <c r="D19" s="35"/>
      <c r="E19" s="34"/>
      <c r="F19" s="33"/>
      <c r="G19" s="47"/>
      <c r="I19" s="40" t="s">
        <v>50</v>
      </c>
      <c r="J19" s="120">
        <f t="shared" si="1"/>
        <v>0</v>
      </c>
      <c r="K19" s="121">
        <f t="shared" si="2"/>
        <v>0</v>
      </c>
      <c r="L19" s="122">
        <f t="shared" si="0"/>
        <v>0</v>
      </c>
      <c r="N19" s="70"/>
      <c r="O19" s="8" t="s">
        <v>16</v>
      </c>
      <c r="P19" s="9" t="s">
        <v>7</v>
      </c>
      <c r="Q19" s="9" t="s">
        <v>8</v>
      </c>
      <c r="R19" s="9" t="s">
        <v>9</v>
      </c>
      <c r="S19" s="78" t="s">
        <v>10</v>
      </c>
    </row>
    <row r="20" spans="2:19" ht="15" customHeight="1" x14ac:dyDescent="0.35">
      <c r="B20" s="49" t="s">
        <v>51</v>
      </c>
      <c r="C20" s="129" t="str">
        <f>IFERROR(IF(C19&lt;=C18,C19/(C17-C16),K7),"")</f>
        <v/>
      </c>
      <c r="D20" s="64"/>
      <c r="E20" s="36"/>
      <c r="F20" s="37"/>
      <c r="G20" s="50"/>
      <c r="I20" s="40" t="s">
        <v>52</v>
      </c>
      <c r="J20" s="120">
        <f t="shared" si="1"/>
        <v>0</v>
      </c>
      <c r="K20" s="121">
        <f t="shared" si="2"/>
        <v>0</v>
      </c>
      <c r="L20" s="122">
        <f t="shared" si="0"/>
        <v>0</v>
      </c>
      <c r="N20" s="79" t="s">
        <v>6</v>
      </c>
      <c r="O20" s="169" t="str">
        <f t="shared" ref="O20:S23" si="4">IFERROR(C22*O12,"")</f>
        <v/>
      </c>
      <c r="P20" s="170" t="str">
        <f t="shared" si="4"/>
        <v/>
      </c>
      <c r="Q20" s="170" t="str">
        <f t="shared" si="4"/>
        <v/>
      </c>
      <c r="R20" s="170" t="str">
        <f t="shared" si="4"/>
        <v/>
      </c>
      <c r="S20" s="171" t="str">
        <f t="shared" si="4"/>
        <v/>
      </c>
    </row>
    <row r="21" spans="2:19" ht="15" customHeight="1" x14ac:dyDescent="0.35">
      <c r="B21" s="51"/>
      <c r="C21" s="60" t="s">
        <v>16</v>
      </c>
      <c r="D21" s="1" t="s">
        <v>7</v>
      </c>
      <c r="E21" s="1" t="s">
        <v>8</v>
      </c>
      <c r="F21" s="1" t="s">
        <v>9</v>
      </c>
      <c r="G21" s="52" t="s">
        <v>10</v>
      </c>
      <c r="I21" s="40" t="s">
        <v>53</v>
      </c>
      <c r="J21" s="120">
        <f t="shared" si="1"/>
        <v>0</v>
      </c>
      <c r="K21" s="121">
        <f t="shared" si="2"/>
        <v>0</v>
      </c>
      <c r="L21" s="122">
        <f t="shared" si="0"/>
        <v>0</v>
      </c>
      <c r="N21" s="80" t="s">
        <v>5</v>
      </c>
      <c r="O21" s="172" t="str">
        <f t="shared" si="4"/>
        <v/>
      </c>
      <c r="P21" s="173" t="str">
        <f t="shared" si="4"/>
        <v/>
      </c>
      <c r="Q21" s="173" t="str">
        <f t="shared" si="4"/>
        <v/>
      </c>
      <c r="R21" s="173" t="str">
        <f t="shared" si="4"/>
        <v/>
      </c>
      <c r="S21" s="174" t="str">
        <f t="shared" si="4"/>
        <v/>
      </c>
    </row>
    <row r="22" spans="2:19" ht="15" customHeight="1" x14ac:dyDescent="0.35">
      <c r="B22" s="53" t="s">
        <v>6</v>
      </c>
      <c r="C22" s="147"/>
      <c r="D22" s="148"/>
      <c r="E22" s="148"/>
      <c r="F22" s="148"/>
      <c r="G22" s="149"/>
      <c r="I22" s="40" t="s">
        <v>54</v>
      </c>
      <c r="J22" s="120">
        <f t="shared" si="1"/>
        <v>0</v>
      </c>
      <c r="K22" s="121">
        <f t="shared" si="2"/>
        <v>0</v>
      </c>
      <c r="L22" s="122">
        <f t="shared" si="0"/>
        <v>0</v>
      </c>
      <c r="N22" s="80" t="s">
        <v>4</v>
      </c>
      <c r="O22" s="172" t="str">
        <f t="shared" si="4"/>
        <v/>
      </c>
      <c r="P22" s="173" t="str">
        <f t="shared" si="4"/>
        <v/>
      </c>
      <c r="Q22" s="173" t="str">
        <f t="shared" si="4"/>
        <v/>
      </c>
      <c r="R22" s="173" t="str">
        <f t="shared" si="4"/>
        <v/>
      </c>
      <c r="S22" s="174" t="str">
        <f t="shared" si="4"/>
        <v/>
      </c>
    </row>
    <row r="23" spans="2:19" ht="15" customHeight="1" thickBot="1" x14ac:dyDescent="0.4">
      <c r="B23" s="54" t="s">
        <v>5</v>
      </c>
      <c r="C23" s="150"/>
      <c r="D23" s="151"/>
      <c r="E23" s="151"/>
      <c r="F23" s="151"/>
      <c r="G23" s="152"/>
      <c r="I23" s="40" t="s">
        <v>55</v>
      </c>
      <c r="J23" s="120">
        <f t="shared" si="1"/>
        <v>0</v>
      </c>
      <c r="K23" s="121">
        <f t="shared" si="2"/>
        <v>0</v>
      </c>
      <c r="L23" s="122">
        <f t="shared" si="0"/>
        <v>0</v>
      </c>
      <c r="N23" s="81" t="s">
        <v>3</v>
      </c>
      <c r="O23" s="175" t="str">
        <f t="shared" si="4"/>
        <v/>
      </c>
      <c r="P23" s="176" t="str">
        <f t="shared" si="4"/>
        <v/>
      </c>
      <c r="Q23" s="176" t="str">
        <f t="shared" si="4"/>
        <v/>
      </c>
      <c r="R23" s="176" t="str">
        <f t="shared" si="4"/>
        <v/>
      </c>
      <c r="S23" s="177" t="str">
        <f t="shared" si="4"/>
        <v/>
      </c>
    </row>
    <row r="24" spans="2:19" ht="15" customHeight="1" x14ac:dyDescent="0.35">
      <c r="B24" s="54" t="s">
        <v>4</v>
      </c>
      <c r="C24" s="150"/>
      <c r="D24" s="151"/>
      <c r="E24" s="151"/>
      <c r="F24" s="151"/>
      <c r="G24" s="152"/>
      <c r="I24" s="40" t="s">
        <v>56</v>
      </c>
      <c r="J24" s="120">
        <f t="shared" si="1"/>
        <v>0</v>
      </c>
      <c r="K24" s="121">
        <f t="shared" si="2"/>
        <v>0</v>
      </c>
      <c r="L24" s="122">
        <f t="shared" si="0"/>
        <v>0</v>
      </c>
    </row>
    <row r="25" spans="2:19" ht="15" customHeight="1" thickBot="1" x14ac:dyDescent="0.4">
      <c r="B25" s="55" t="s">
        <v>3</v>
      </c>
      <c r="C25" s="153"/>
      <c r="D25" s="154"/>
      <c r="E25" s="154"/>
      <c r="F25" s="154"/>
      <c r="G25" s="155"/>
      <c r="I25" s="41" t="s">
        <v>57</v>
      </c>
      <c r="J25" s="123">
        <f t="shared" si="1"/>
        <v>0</v>
      </c>
      <c r="K25" s="124">
        <f t="shared" si="2"/>
        <v>0</v>
      </c>
      <c r="L25" s="125">
        <f t="shared" si="0"/>
        <v>0</v>
      </c>
    </row>
    <row r="26" spans="2:19" ht="15" customHeight="1" thickTop="1" thickBot="1" x14ac:dyDescent="0.4">
      <c r="I26" s="42" t="s">
        <v>11</v>
      </c>
      <c r="J26" s="68">
        <f>SUM(J11:J25)</f>
        <v>0</v>
      </c>
      <c r="K26" s="69">
        <f>SUM(K11:K25)</f>
        <v>0</v>
      </c>
      <c r="L26" s="43">
        <f>SUM(L11:L25)</f>
        <v>0</v>
      </c>
    </row>
    <row r="27" spans="2:19" ht="15" customHeight="1" thickTop="1" x14ac:dyDescent="0.3"/>
    <row r="28" spans="2:19" ht="15" customHeight="1" x14ac:dyDescent="0.3"/>
    <row r="29" spans="2:19" ht="15" customHeight="1" x14ac:dyDescent="0.3">
      <c r="C29" s="84"/>
    </row>
    <row r="30" spans="2:19" ht="15" customHeight="1" x14ac:dyDescent="0.3"/>
    <row r="31" spans="2:19" ht="15" customHeight="1" x14ac:dyDescent="0.3"/>
    <row r="33" spans="7:7" ht="15" customHeight="1" x14ac:dyDescent="0.3"/>
    <row r="34" spans="7:7" ht="15" customHeight="1" x14ac:dyDescent="0.3"/>
    <row r="35" spans="7:7" ht="15" customHeight="1" x14ac:dyDescent="0.3"/>
    <row r="36" spans="7:7" ht="15" customHeight="1" x14ac:dyDescent="0.3"/>
    <row r="37" spans="7:7" ht="15" customHeight="1" x14ac:dyDescent="0.3"/>
    <row r="38" spans="7:7" ht="15" customHeight="1" x14ac:dyDescent="0.3"/>
    <row r="39" spans="7:7" ht="15" customHeight="1" x14ac:dyDescent="0.3"/>
    <row r="40" spans="7:7" ht="15" customHeight="1" x14ac:dyDescent="0.3"/>
    <row r="47" spans="7:7" x14ac:dyDescent="0.3">
      <c r="G47" s="7"/>
    </row>
    <row r="48" spans="7:7" x14ac:dyDescent="0.3">
      <c r="G48" s="7"/>
    </row>
  </sheetData>
  <mergeCells count="12">
    <mergeCell ref="C10:D10"/>
    <mergeCell ref="C11:D11"/>
    <mergeCell ref="B13:G13"/>
    <mergeCell ref="N10:S10"/>
    <mergeCell ref="N18:S18"/>
    <mergeCell ref="C7:D7"/>
    <mergeCell ref="C8:D8"/>
    <mergeCell ref="I9:L9"/>
    <mergeCell ref="B6:D6"/>
    <mergeCell ref="N2:S2"/>
    <mergeCell ref="C9:D9"/>
    <mergeCell ref="I2:K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C2D14-55EE-445A-8102-551E9D6A4754}">
  <sheetPr codeName="Sheet6">
    <outlinePr summaryBelow="0" summaryRight="0"/>
    <pageSetUpPr fitToPage="1"/>
  </sheetPr>
  <dimension ref="A1:BR1009"/>
  <sheetViews>
    <sheetView showGridLines="0" workbookViewId="0">
      <selection activeCell="M8" sqref="M8"/>
    </sheetView>
  </sheetViews>
  <sheetFormatPr defaultColWidth="12.6640625" defaultRowHeight="15.75" customHeight="1" x14ac:dyDescent="0.3"/>
  <cols>
    <col min="1" max="1" width="3.33203125" style="83" customWidth="1"/>
    <col min="2" max="2" width="17.33203125" style="83" customWidth="1"/>
    <col min="3" max="12" width="9.44140625" style="83" customWidth="1"/>
    <col min="13" max="13" width="10.5546875" style="83" bestFit="1" customWidth="1"/>
    <col min="14" max="27" width="9.44140625" style="83" customWidth="1"/>
    <col min="28" max="28" width="16.88671875" style="83" customWidth="1"/>
    <col min="29" max="30" width="9.44140625" style="83" customWidth="1"/>
    <col min="31" max="31" width="15.109375" style="83" customWidth="1"/>
    <col min="32" max="16384" width="12.6640625" style="83"/>
  </cols>
  <sheetData>
    <row r="1" spans="1:31" ht="13.8" x14ac:dyDescent="0.3">
      <c r="A1" s="226" t="s">
        <v>58</v>
      </c>
      <c r="B1" s="227"/>
      <c r="C1" s="227"/>
      <c r="D1" s="227"/>
      <c r="E1" s="227"/>
      <c r="F1" s="227"/>
      <c r="G1" s="10"/>
      <c r="H1" s="10"/>
      <c r="I1" s="10"/>
      <c r="J1" s="10"/>
      <c r="K1" s="10"/>
      <c r="L1" s="10"/>
      <c r="M1" s="10"/>
      <c r="AE1" s="11"/>
    </row>
    <row r="2" spans="1:31" ht="13.8" x14ac:dyDescent="0.3">
      <c r="A2" s="227"/>
      <c r="B2" s="227"/>
      <c r="C2" s="227"/>
      <c r="D2" s="227"/>
      <c r="E2" s="227"/>
      <c r="F2" s="227"/>
      <c r="G2" s="10"/>
      <c r="H2" s="10"/>
      <c r="I2" s="10"/>
      <c r="J2" s="10"/>
      <c r="K2" s="10"/>
      <c r="L2" s="10"/>
      <c r="M2" s="10"/>
      <c r="AE2" s="11"/>
    </row>
    <row r="3" spans="1:31" ht="13.8" x14ac:dyDescent="0.3">
      <c r="B3" s="10"/>
      <c r="C3" s="10"/>
      <c r="D3" s="10"/>
      <c r="E3" s="10"/>
      <c r="F3" s="10"/>
      <c r="G3" s="10"/>
      <c r="H3" s="10"/>
      <c r="I3" s="10"/>
      <c r="J3" s="10"/>
      <c r="K3" s="10"/>
      <c r="L3" s="10"/>
      <c r="M3" s="10"/>
    </row>
    <row r="4" spans="1:31" ht="15" x14ac:dyDescent="0.35">
      <c r="B4" s="230" t="s">
        <v>59</v>
      </c>
      <c r="C4" s="231"/>
      <c r="D4" s="231"/>
      <c r="E4" s="231"/>
      <c r="F4" s="232"/>
      <c r="G4" s="25"/>
      <c r="H4" s="25"/>
      <c r="I4" s="233" t="s">
        <v>60</v>
      </c>
      <c r="J4" s="234"/>
      <c r="K4" s="234"/>
      <c r="L4" s="234"/>
      <c r="M4" s="235"/>
      <c r="O4" s="109"/>
      <c r="P4" s="109"/>
      <c r="Q4" s="109"/>
      <c r="R4" s="109"/>
      <c r="S4" s="109"/>
      <c r="AE4" s="11"/>
    </row>
    <row r="5" spans="1:31" ht="13.8" x14ac:dyDescent="0.3">
      <c r="B5" s="29"/>
      <c r="C5" s="107" t="s">
        <v>6</v>
      </c>
      <c r="D5" s="83" t="s">
        <v>5</v>
      </c>
      <c r="E5" s="83" t="s">
        <v>4</v>
      </c>
      <c r="F5" s="108" t="s">
        <v>3</v>
      </c>
      <c r="I5" s="29"/>
      <c r="J5" s="26" t="s">
        <v>6</v>
      </c>
      <c r="K5" s="27" t="s">
        <v>5</v>
      </c>
      <c r="L5" s="27" t="s">
        <v>4</v>
      </c>
      <c r="M5" s="28" t="s">
        <v>3</v>
      </c>
      <c r="O5" s="109"/>
      <c r="P5" s="109"/>
      <c r="Q5" s="109"/>
      <c r="R5" s="109"/>
      <c r="S5" s="109"/>
    </row>
    <row r="6" spans="1:31" ht="15" x14ac:dyDescent="0.35">
      <c r="B6" s="104" t="s">
        <v>16</v>
      </c>
      <c r="C6" s="192">
        <v>1016.25</v>
      </c>
      <c r="D6" s="97">
        <v>1219.5</v>
      </c>
      <c r="E6" s="97">
        <v>1422.5</v>
      </c>
      <c r="F6" s="98">
        <v>1626.25</v>
      </c>
      <c r="I6" s="30" t="s">
        <v>61</v>
      </c>
      <c r="J6" s="193">
        <v>40650</v>
      </c>
      <c r="K6" s="194">
        <v>48780</v>
      </c>
      <c r="L6" s="194">
        <v>56900</v>
      </c>
      <c r="M6" s="195">
        <v>65050</v>
      </c>
      <c r="O6" s="109"/>
      <c r="P6" s="109"/>
      <c r="Q6" s="109"/>
      <c r="R6" s="109"/>
      <c r="S6" s="109"/>
    </row>
    <row r="7" spans="1:31" ht="15" x14ac:dyDescent="0.35">
      <c r="B7" s="105" t="s">
        <v>62</v>
      </c>
      <c r="C7" s="99">
        <v>1088.75</v>
      </c>
      <c r="D7" s="109">
        <v>1306.5</v>
      </c>
      <c r="E7" s="109">
        <v>1524.375</v>
      </c>
      <c r="F7" s="100">
        <v>1742.5</v>
      </c>
      <c r="I7" s="31" t="s">
        <v>63</v>
      </c>
      <c r="J7" s="196">
        <v>46450</v>
      </c>
      <c r="K7" s="197">
        <v>55740</v>
      </c>
      <c r="L7" s="197">
        <v>65050</v>
      </c>
      <c r="M7" s="198">
        <v>74350</v>
      </c>
      <c r="O7" s="109"/>
      <c r="P7" s="109"/>
      <c r="Q7" s="109"/>
      <c r="R7" s="109"/>
      <c r="S7" s="109"/>
    </row>
    <row r="8" spans="1:31" ht="15" x14ac:dyDescent="0.35">
      <c r="B8" s="105" t="s">
        <v>64</v>
      </c>
      <c r="C8" s="99">
        <v>1306.25</v>
      </c>
      <c r="D8" s="109">
        <v>1567.5</v>
      </c>
      <c r="E8" s="109">
        <v>1828.75</v>
      </c>
      <c r="F8" s="100">
        <v>2091.25</v>
      </c>
      <c r="I8" s="31" t="s">
        <v>65</v>
      </c>
      <c r="J8" s="196">
        <v>52250</v>
      </c>
      <c r="K8" s="197">
        <v>62700</v>
      </c>
      <c r="L8" s="197">
        <v>73150</v>
      </c>
      <c r="M8" s="198">
        <v>83650</v>
      </c>
      <c r="S8" s="11"/>
    </row>
    <row r="9" spans="1:31" ht="15" x14ac:dyDescent="0.35">
      <c r="B9" s="105" t="s">
        <v>66</v>
      </c>
      <c r="C9" s="99">
        <v>1509.375</v>
      </c>
      <c r="D9" s="109">
        <v>1811.25</v>
      </c>
      <c r="E9" s="109">
        <v>2114.375</v>
      </c>
      <c r="F9" s="100">
        <v>2415.625</v>
      </c>
      <c r="I9" s="31" t="s">
        <v>67</v>
      </c>
      <c r="J9" s="196">
        <v>58050</v>
      </c>
      <c r="K9" s="197">
        <v>69660</v>
      </c>
      <c r="L9" s="197">
        <v>81300</v>
      </c>
      <c r="M9" s="198">
        <v>92900</v>
      </c>
      <c r="S9" s="11"/>
    </row>
    <row r="10" spans="1:31" ht="15" x14ac:dyDescent="0.35">
      <c r="B10" s="106" t="s">
        <v>68</v>
      </c>
      <c r="C10" s="101">
        <v>1683.75</v>
      </c>
      <c r="D10" s="102">
        <v>2020.5</v>
      </c>
      <c r="E10" s="102">
        <v>2358.75</v>
      </c>
      <c r="F10" s="103">
        <v>2695</v>
      </c>
      <c r="I10" s="32" t="s">
        <v>69</v>
      </c>
      <c r="J10" s="199">
        <v>62700</v>
      </c>
      <c r="K10" s="200">
        <v>75240</v>
      </c>
      <c r="L10" s="200">
        <v>87850</v>
      </c>
      <c r="M10" s="201">
        <v>100350</v>
      </c>
      <c r="S10" s="11"/>
    </row>
    <row r="11" spans="1:31" ht="13.8" x14ac:dyDescent="0.3">
      <c r="B11" s="10"/>
      <c r="C11" s="12"/>
      <c r="D11" s="12"/>
      <c r="E11" s="12"/>
      <c r="F11" s="12"/>
      <c r="S11" s="11"/>
    </row>
    <row r="12" spans="1:31" ht="13.8" x14ac:dyDescent="0.3">
      <c r="B12" s="182" t="s">
        <v>70</v>
      </c>
      <c r="AE12" s="11"/>
    </row>
    <row r="13" spans="1:31" ht="15.75" customHeight="1" thickBot="1" x14ac:dyDescent="0.35"/>
    <row r="14" spans="1:31" ht="15.6" thickBot="1" x14ac:dyDescent="0.4">
      <c r="B14" s="228" t="s">
        <v>71</v>
      </c>
      <c r="C14" s="229"/>
      <c r="D14" s="229"/>
      <c r="E14" s="229"/>
      <c r="F14" s="229"/>
      <c r="G14" s="229"/>
      <c r="H14" s="229"/>
      <c r="I14" s="229"/>
      <c r="J14" s="229"/>
      <c r="K14" s="229"/>
      <c r="L14" s="229"/>
      <c r="M14" s="229"/>
      <c r="N14" s="145"/>
      <c r="O14" s="145"/>
      <c r="P14" s="145"/>
      <c r="Q14" s="145"/>
      <c r="R14" s="145"/>
      <c r="S14" s="145"/>
      <c r="T14" s="145"/>
      <c r="U14" s="145"/>
      <c r="V14" s="145"/>
      <c r="W14" s="145"/>
      <c r="X14" s="145"/>
      <c r="Y14" s="145"/>
      <c r="Z14" s="145"/>
      <c r="AA14" s="145"/>
      <c r="AB14" s="110"/>
    </row>
    <row r="15" spans="1:31" ht="13.8" x14ac:dyDescent="0.3">
      <c r="B15" s="14" t="s">
        <v>72</v>
      </c>
      <c r="C15" s="15">
        <v>37208</v>
      </c>
      <c r="D15" s="16">
        <v>37203</v>
      </c>
      <c r="E15" s="16">
        <v>37207</v>
      </c>
      <c r="F15" s="16">
        <v>37212</v>
      </c>
      <c r="G15" s="16">
        <v>37013</v>
      </c>
      <c r="H15" s="16">
        <v>37206</v>
      </c>
      <c r="I15" s="16">
        <v>37210</v>
      </c>
      <c r="J15" s="16">
        <v>37204</v>
      </c>
      <c r="K15" s="16">
        <v>37115</v>
      </c>
      <c r="L15" s="16">
        <v>37209</v>
      </c>
      <c r="M15" s="16">
        <v>37211</v>
      </c>
      <c r="N15" s="16">
        <v>37219</v>
      </c>
      <c r="O15" s="16">
        <v>37228</v>
      </c>
      <c r="P15" s="16">
        <v>37214</v>
      </c>
      <c r="Q15" s="16">
        <v>37138</v>
      </c>
      <c r="R15" s="16">
        <v>37076</v>
      </c>
      <c r="S15" s="16">
        <v>37218</v>
      </c>
      <c r="T15" s="16">
        <v>37216</v>
      </c>
      <c r="U15" s="16">
        <v>37027</v>
      </c>
      <c r="V15" s="16">
        <v>37215</v>
      </c>
      <c r="W15" s="16">
        <v>37221</v>
      </c>
      <c r="X15" s="16">
        <v>37201</v>
      </c>
      <c r="Y15" s="16">
        <v>37205</v>
      </c>
      <c r="Z15" s="16">
        <v>37220</v>
      </c>
      <c r="AA15" s="17">
        <v>37217</v>
      </c>
      <c r="AB15" s="18" t="s">
        <v>72</v>
      </c>
    </row>
    <row r="16" spans="1:31" ht="13.8" x14ac:dyDescent="0.3">
      <c r="B16" s="91" t="s">
        <v>16</v>
      </c>
      <c r="C16" s="183">
        <v>1640</v>
      </c>
      <c r="D16" s="184">
        <v>1730</v>
      </c>
      <c r="E16" s="184">
        <v>1260</v>
      </c>
      <c r="F16" s="184">
        <v>1590</v>
      </c>
      <c r="G16" s="184">
        <v>1630</v>
      </c>
      <c r="H16" s="184">
        <v>1600</v>
      </c>
      <c r="I16" s="184">
        <v>1380</v>
      </c>
      <c r="J16" s="184">
        <v>1990</v>
      </c>
      <c r="K16" s="184">
        <v>1410</v>
      </c>
      <c r="L16" s="184">
        <v>1700</v>
      </c>
      <c r="M16" s="184">
        <v>1550</v>
      </c>
      <c r="N16" s="184">
        <v>2130</v>
      </c>
      <c r="O16" s="184">
        <v>1510</v>
      </c>
      <c r="P16" s="184">
        <v>1740</v>
      </c>
      <c r="Q16" s="184">
        <v>1510</v>
      </c>
      <c r="R16" s="184">
        <v>1550</v>
      </c>
      <c r="S16" s="184">
        <v>1380</v>
      </c>
      <c r="T16" s="184">
        <v>1580</v>
      </c>
      <c r="U16" s="184">
        <v>2130</v>
      </c>
      <c r="V16" s="184">
        <v>1920</v>
      </c>
      <c r="W16" s="184">
        <v>1920</v>
      </c>
      <c r="X16" s="184">
        <v>2060</v>
      </c>
      <c r="Y16" s="184">
        <v>1940</v>
      </c>
      <c r="Z16" s="184">
        <v>2150</v>
      </c>
      <c r="AA16" s="185">
        <v>1550</v>
      </c>
      <c r="AB16" s="94" t="s">
        <v>16</v>
      </c>
    </row>
    <row r="17" spans="2:28" ht="13.8" x14ac:dyDescent="0.3">
      <c r="B17" s="92" t="s">
        <v>62</v>
      </c>
      <c r="C17" s="186">
        <v>1720</v>
      </c>
      <c r="D17" s="187">
        <v>1820</v>
      </c>
      <c r="E17" s="187">
        <v>1320</v>
      </c>
      <c r="F17" s="187">
        <v>1660</v>
      </c>
      <c r="G17" s="187">
        <v>1710</v>
      </c>
      <c r="H17" s="187">
        <v>1680</v>
      </c>
      <c r="I17" s="187">
        <v>1440</v>
      </c>
      <c r="J17" s="187">
        <v>2080</v>
      </c>
      <c r="K17" s="187">
        <v>1480</v>
      </c>
      <c r="L17" s="187">
        <v>1780</v>
      </c>
      <c r="M17" s="187">
        <v>1620</v>
      </c>
      <c r="N17" s="187">
        <v>2230</v>
      </c>
      <c r="O17" s="187">
        <v>1580</v>
      </c>
      <c r="P17" s="187">
        <v>1820</v>
      </c>
      <c r="Q17" s="187">
        <v>1580</v>
      </c>
      <c r="R17" s="187">
        <v>1620</v>
      </c>
      <c r="S17" s="187">
        <v>1440</v>
      </c>
      <c r="T17" s="187">
        <v>1650</v>
      </c>
      <c r="U17" s="187">
        <v>2230</v>
      </c>
      <c r="V17" s="187">
        <v>2010</v>
      </c>
      <c r="W17" s="187">
        <v>2010</v>
      </c>
      <c r="X17" s="187">
        <v>2150</v>
      </c>
      <c r="Y17" s="187">
        <v>2030</v>
      </c>
      <c r="Z17" s="187">
        <v>2230</v>
      </c>
      <c r="AA17" s="188">
        <v>1620</v>
      </c>
      <c r="AB17" s="95" t="s">
        <v>62</v>
      </c>
    </row>
    <row r="18" spans="2:28" ht="13.8" x14ac:dyDescent="0.3">
      <c r="B18" s="92" t="s">
        <v>73</v>
      </c>
      <c r="C18" s="186">
        <v>1880</v>
      </c>
      <c r="D18" s="187">
        <v>1990</v>
      </c>
      <c r="E18" s="187">
        <v>1450</v>
      </c>
      <c r="F18" s="187">
        <v>1820</v>
      </c>
      <c r="G18" s="187">
        <v>1870</v>
      </c>
      <c r="H18" s="187">
        <v>1840</v>
      </c>
      <c r="I18" s="187">
        <v>1580</v>
      </c>
      <c r="J18" s="187">
        <v>2280</v>
      </c>
      <c r="K18" s="187">
        <v>1620</v>
      </c>
      <c r="L18" s="187">
        <v>1950</v>
      </c>
      <c r="M18" s="187">
        <v>1780</v>
      </c>
      <c r="N18" s="187">
        <v>2440</v>
      </c>
      <c r="O18" s="187">
        <v>1730</v>
      </c>
      <c r="P18" s="187">
        <v>2000</v>
      </c>
      <c r="Q18" s="187">
        <v>1730</v>
      </c>
      <c r="R18" s="187">
        <v>1780</v>
      </c>
      <c r="S18" s="187">
        <v>1580</v>
      </c>
      <c r="T18" s="187">
        <v>1810</v>
      </c>
      <c r="U18" s="187">
        <v>2440</v>
      </c>
      <c r="V18" s="187">
        <v>2200</v>
      </c>
      <c r="W18" s="187">
        <v>2200</v>
      </c>
      <c r="X18" s="187">
        <v>2360</v>
      </c>
      <c r="Y18" s="187">
        <v>2230</v>
      </c>
      <c r="Z18" s="187">
        <v>2470</v>
      </c>
      <c r="AA18" s="188">
        <v>1780</v>
      </c>
      <c r="AB18" s="95" t="s">
        <v>74</v>
      </c>
    </row>
    <row r="19" spans="2:28" ht="13.8" x14ac:dyDescent="0.3">
      <c r="B19" s="92" t="s">
        <v>75</v>
      </c>
      <c r="C19" s="186">
        <v>2400</v>
      </c>
      <c r="D19" s="187">
        <v>2540</v>
      </c>
      <c r="E19" s="187">
        <v>1850</v>
      </c>
      <c r="F19" s="187">
        <v>2330</v>
      </c>
      <c r="G19" s="187">
        <v>2390</v>
      </c>
      <c r="H19" s="187">
        <v>2350</v>
      </c>
      <c r="I19" s="187">
        <v>2020</v>
      </c>
      <c r="J19" s="187">
        <v>2910</v>
      </c>
      <c r="K19" s="187">
        <v>2070</v>
      </c>
      <c r="L19" s="187">
        <v>2490</v>
      </c>
      <c r="M19" s="187">
        <v>2280</v>
      </c>
      <c r="N19" s="187">
        <v>3120</v>
      </c>
      <c r="O19" s="187">
        <v>2210</v>
      </c>
      <c r="P19" s="187">
        <v>2560</v>
      </c>
      <c r="Q19" s="187">
        <v>2210</v>
      </c>
      <c r="R19" s="187">
        <v>2280</v>
      </c>
      <c r="S19" s="187">
        <v>2020</v>
      </c>
      <c r="T19" s="187">
        <v>2310</v>
      </c>
      <c r="U19" s="187">
        <v>3120</v>
      </c>
      <c r="V19" s="187">
        <v>2810</v>
      </c>
      <c r="W19" s="187">
        <v>2810</v>
      </c>
      <c r="X19" s="187">
        <v>3020</v>
      </c>
      <c r="Y19" s="187">
        <v>2850</v>
      </c>
      <c r="Z19" s="187">
        <v>3120</v>
      </c>
      <c r="AA19" s="188">
        <v>2280</v>
      </c>
      <c r="AB19" s="95" t="s">
        <v>76</v>
      </c>
    </row>
    <row r="20" spans="2:28" ht="13.8" x14ac:dyDescent="0.3">
      <c r="B20" s="93" t="s">
        <v>77</v>
      </c>
      <c r="C20" s="189">
        <v>2930</v>
      </c>
      <c r="D20" s="190">
        <v>3100</v>
      </c>
      <c r="E20" s="190">
        <v>2260</v>
      </c>
      <c r="F20" s="190">
        <v>2840</v>
      </c>
      <c r="G20" s="190">
        <v>2910</v>
      </c>
      <c r="H20" s="190">
        <v>2870</v>
      </c>
      <c r="I20" s="190">
        <v>2460</v>
      </c>
      <c r="J20" s="190">
        <v>3550</v>
      </c>
      <c r="K20" s="190">
        <v>2520</v>
      </c>
      <c r="L20" s="190">
        <v>3040</v>
      </c>
      <c r="M20" s="190">
        <v>2770</v>
      </c>
      <c r="N20" s="190">
        <v>3800</v>
      </c>
      <c r="O20" s="190">
        <v>2700</v>
      </c>
      <c r="P20" s="190">
        <v>3120</v>
      </c>
      <c r="Q20" s="190">
        <v>2700</v>
      </c>
      <c r="R20" s="190">
        <v>2770</v>
      </c>
      <c r="S20" s="190">
        <v>2460</v>
      </c>
      <c r="T20" s="190">
        <v>2820</v>
      </c>
      <c r="U20" s="190">
        <v>3800</v>
      </c>
      <c r="V20" s="190">
        <v>3430</v>
      </c>
      <c r="W20" s="190">
        <v>3430</v>
      </c>
      <c r="X20" s="190">
        <v>3680</v>
      </c>
      <c r="Y20" s="190">
        <v>3470</v>
      </c>
      <c r="Z20" s="190">
        <v>3840</v>
      </c>
      <c r="AA20" s="191">
        <v>2770</v>
      </c>
      <c r="AB20" s="96" t="s">
        <v>77</v>
      </c>
    </row>
    <row r="21" spans="2:28" ht="14.4" thickBot="1" x14ac:dyDescent="0.35">
      <c r="B21" s="13"/>
    </row>
    <row r="22" spans="2:28" ht="15.75" customHeight="1" thickBot="1" x14ac:dyDescent="0.35">
      <c r="AA22" s="114">
        <f>'MI PILOT Calculator'!K4</f>
        <v>1.05</v>
      </c>
      <c r="AB22" s="115" t="s">
        <v>17</v>
      </c>
    </row>
    <row r="23" spans="2:28" ht="15.6" thickBot="1" x14ac:dyDescent="0.4">
      <c r="B23" s="144" t="s">
        <v>78</v>
      </c>
      <c r="C23" s="145"/>
      <c r="D23" s="145"/>
      <c r="E23" s="145"/>
      <c r="F23" s="145"/>
      <c r="G23" s="145"/>
      <c r="H23" s="145"/>
      <c r="I23" s="145"/>
      <c r="J23" s="145"/>
      <c r="K23" s="145"/>
      <c r="L23" s="145"/>
      <c r="M23" s="145"/>
      <c r="N23" s="112"/>
      <c r="O23" s="112"/>
      <c r="P23" s="112"/>
      <c r="Q23" s="112"/>
      <c r="R23" s="112"/>
      <c r="S23" s="112"/>
      <c r="T23" s="112"/>
      <c r="U23" s="113"/>
      <c r="V23" s="113"/>
      <c r="W23" s="113"/>
      <c r="X23" s="113"/>
      <c r="Y23" s="113"/>
      <c r="Z23" s="113"/>
      <c r="AA23" s="117">
        <f>'MI PILOT Calculator'!K3</f>
        <v>1.35</v>
      </c>
      <c r="AB23" s="116" t="s">
        <v>79</v>
      </c>
    </row>
    <row r="24" spans="2:28" ht="13.8" x14ac:dyDescent="0.3">
      <c r="B24" s="111" t="s">
        <v>72</v>
      </c>
      <c r="C24" s="15">
        <v>37208</v>
      </c>
      <c r="D24" s="16">
        <v>37203</v>
      </c>
      <c r="E24" s="16">
        <v>37207</v>
      </c>
      <c r="F24" s="16">
        <v>37212</v>
      </c>
      <c r="G24" s="16">
        <v>37013</v>
      </c>
      <c r="H24" s="16">
        <v>37206</v>
      </c>
      <c r="I24" s="16">
        <v>37210</v>
      </c>
      <c r="J24" s="16">
        <v>37204</v>
      </c>
      <c r="K24" s="16">
        <v>37115</v>
      </c>
      <c r="L24" s="16">
        <v>37209</v>
      </c>
      <c r="M24" s="16">
        <v>37211</v>
      </c>
      <c r="N24" s="16">
        <v>37219</v>
      </c>
      <c r="O24" s="16">
        <v>37228</v>
      </c>
      <c r="P24" s="16">
        <v>37214</v>
      </c>
      <c r="Q24" s="16">
        <v>37138</v>
      </c>
      <c r="R24" s="16">
        <v>37076</v>
      </c>
      <c r="S24" s="16">
        <v>37218</v>
      </c>
      <c r="T24" s="16">
        <v>37216</v>
      </c>
      <c r="U24" s="16">
        <v>37027</v>
      </c>
      <c r="V24" s="16">
        <v>37215</v>
      </c>
      <c r="W24" s="16">
        <v>37221</v>
      </c>
      <c r="X24" s="16">
        <v>37201</v>
      </c>
      <c r="Y24" s="16">
        <v>37205</v>
      </c>
      <c r="Z24" s="16">
        <v>37220</v>
      </c>
      <c r="AA24" s="17">
        <v>37217</v>
      </c>
      <c r="AB24" s="18" t="s">
        <v>72</v>
      </c>
    </row>
    <row r="25" spans="2:28" ht="13.8" x14ac:dyDescent="0.3">
      <c r="B25" s="19" t="s">
        <v>16</v>
      </c>
      <c r="C25" s="12">
        <f t="shared" ref="C25:N25" si="0">C16*$AA$23*$AA$22</f>
        <v>2324.7000000000003</v>
      </c>
      <c r="D25" s="12">
        <f t="shared" si="0"/>
        <v>2452.2750000000001</v>
      </c>
      <c r="E25" s="12">
        <f t="shared" si="0"/>
        <v>1786.0500000000002</v>
      </c>
      <c r="F25" s="12">
        <f t="shared" si="0"/>
        <v>2253.8250000000003</v>
      </c>
      <c r="G25" s="12">
        <f t="shared" si="0"/>
        <v>2310.5250000000001</v>
      </c>
      <c r="H25" s="12">
        <f t="shared" si="0"/>
        <v>2268</v>
      </c>
      <c r="I25" s="12">
        <f t="shared" si="0"/>
        <v>1956.1500000000003</v>
      </c>
      <c r="J25" s="12">
        <f t="shared" si="0"/>
        <v>2820.8250000000003</v>
      </c>
      <c r="K25" s="12">
        <f t="shared" si="0"/>
        <v>1998.6750000000004</v>
      </c>
      <c r="L25" s="12">
        <f t="shared" si="0"/>
        <v>2409.75</v>
      </c>
      <c r="M25" s="12">
        <f t="shared" si="0"/>
        <v>2197.125</v>
      </c>
      <c r="N25" s="12">
        <f t="shared" si="0"/>
        <v>3019.2750000000001</v>
      </c>
      <c r="O25" s="12">
        <f t="shared" ref="O25:S25" si="1">O16*$AA$23*$AA$22</f>
        <v>2140.4250000000002</v>
      </c>
      <c r="P25" s="12">
        <f t="shared" si="1"/>
        <v>2466.4500000000003</v>
      </c>
      <c r="Q25" s="12">
        <f t="shared" si="1"/>
        <v>2140.4250000000002</v>
      </c>
      <c r="R25" s="12">
        <f t="shared" si="1"/>
        <v>2197.125</v>
      </c>
      <c r="S25" s="12">
        <f t="shared" si="1"/>
        <v>1956.1500000000003</v>
      </c>
      <c r="T25" s="12">
        <f t="shared" ref="T25:W29" si="2">T16*$AA$23*$AA$22</f>
        <v>2239.65</v>
      </c>
      <c r="U25" s="12">
        <f t="shared" si="2"/>
        <v>3019.2750000000001</v>
      </c>
      <c r="V25" s="12">
        <f t="shared" si="2"/>
        <v>2721.6</v>
      </c>
      <c r="W25" s="12">
        <f t="shared" si="2"/>
        <v>2721.6</v>
      </c>
      <c r="X25" s="12">
        <f t="shared" ref="X25:Z25" si="3">X16*$AA$23*$AA$22</f>
        <v>2920.05</v>
      </c>
      <c r="Y25" s="12">
        <f t="shared" si="3"/>
        <v>2749.9500000000003</v>
      </c>
      <c r="Z25" s="12">
        <f t="shared" si="3"/>
        <v>3047.625</v>
      </c>
      <c r="AA25" s="12">
        <f t="shared" ref="AA25" si="4">AA16*$AA$23*$AA$22</f>
        <v>2197.125</v>
      </c>
      <c r="AB25" s="20" t="s">
        <v>16</v>
      </c>
    </row>
    <row r="26" spans="2:28" ht="13.8" x14ac:dyDescent="0.3">
      <c r="B26" s="21" t="s">
        <v>62</v>
      </c>
      <c r="C26" s="12">
        <f>C17*$AA$23*$AA$22</f>
        <v>2438.1</v>
      </c>
      <c r="D26" s="12">
        <f t="shared" ref="D26:N26" si="5">D17*$AA$23*$AA$22</f>
        <v>2579.85</v>
      </c>
      <c r="E26" s="12">
        <f t="shared" si="5"/>
        <v>1871.1000000000004</v>
      </c>
      <c r="F26" s="12">
        <f t="shared" si="5"/>
        <v>2353.0500000000002</v>
      </c>
      <c r="G26" s="12">
        <f t="shared" si="5"/>
        <v>2423.9250000000002</v>
      </c>
      <c r="H26" s="12">
        <f t="shared" si="5"/>
        <v>2381.4</v>
      </c>
      <c r="I26" s="12">
        <f t="shared" si="5"/>
        <v>2041.2000000000003</v>
      </c>
      <c r="J26" s="12">
        <f t="shared" si="5"/>
        <v>2948.4</v>
      </c>
      <c r="K26" s="12">
        <f t="shared" si="5"/>
        <v>2097.9000000000005</v>
      </c>
      <c r="L26" s="12">
        <f t="shared" si="5"/>
        <v>2523.15</v>
      </c>
      <c r="M26" s="12">
        <f t="shared" si="5"/>
        <v>2296.35</v>
      </c>
      <c r="N26" s="12">
        <f t="shared" si="5"/>
        <v>3161.0250000000001</v>
      </c>
      <c r="O26" s="12">
        <f t="shared" ref="O26:S26" si="6">O17*$AA$23*$AA$22</f>
        <v>2239.65</v>
      </c>
      <c r="P26" s="12">
        <f t="shared" si="6"/>
        <v>2579.85</v>
      </c>
      <c r="Q26" s="12">
        <f t="shared" si="6"/>
        <v>2239.65</v>
      </c>
      <c r="R26" s="12">
        <f t="shared" si="6"/>
        <v>2296.35</v>
      </c>
      <c r="S26" s="12">
        <f t="shared" si="6"/>
        <v>2041.2000000000003</v>
      </c>
      <c r="T26" s="12">
        <f t="shared" si="2"/>
        <v>2338.875</v>
      </c>
      <c r="U26" s="12">
        <f t="shared" si="2"/>
        <v>3161.0250000000001</v>
      </c>
      <c r="V26" s="12">
        <f t="shared" si="2"/>
        <v>2849.1750000000002</v>
      </c>
      <c r="W26" s="12">
        <f t="shared" si="2"/>
        <v>2849.1750000000002</v>
      </c>
      <c r="X26" s="12">
        <f t="shared" ref="X26:Z26" si="7">X17*$AA$23*$AA$22</f>
        <v>3047.625</v>
      </c>
      <c r="Y26" s="12">
        <f t="shared" si="7"/>
        <v>2877.5250000000001</v>
      </c>
      <c r="Z26" s="12">
        <f t="shared" si="7"/>
        <v>3161.0250000000001</v>
      </c>
      <c r="AA26" s="12">
        <f t="shared" ref="AA26" si="8">AA17*$AA$23*$AA$22</f>
        <v>2296.35</v>
      </c>
      <c r="AB26" s="22" t="s">
        <v>62</v>
      </c>
    </row>
    <row r="27" spans="2:28" ht="13.8" x14ac:dyDescent="0.3">
      <c r="B27" s="21" t="s">
        <v>73</v>
      </c>
      <c r="C27" s="12">
        <f>C18*$AA$23*$AA$22</f>
        <v>2664.9</v>
      </c>
      <c r="D27" s="12">
        <f t="shared" ref="D27:N27" si="9">D18*$AA$23*$AA$22</f>
        <v>2820.8250000000003</v>
      </c>
      <c r="E27" s="12">
        <f t="shared" si="9"/>
        <v>2055.3750000000005</v>
      </c>
      <c r="F27" s="12">
        <f t="shared" si="9"/>
        <v>2579.85</v>
      </c>
      <c r="G27" s="12">
        <f t="shared" si="9"/>
        <v>2650.7249999999999</v>
      </c>
      <c r="H27" s="12">
        <f t="shared" si="9"/>
        <v>2608.2000000000003</v>
      </c>
      <c r="I27" s="12">
        <f t="shared" si="9"/>
        <v>2239.65</v>
      </c>
      <c r="J27" s="12">
        <f t="shared" si="9"/>
        <v>3231.9</v>
      </c>
      <c r="K27" s="12">
        <f t="shared" si="9"/>
        <v>2296.35</v>
      </c>
      <c r="L27" s="12">
        <f t="shared" si="9"/>
        <v>2764.125</v>
      </c>
      <c r="M27" s="12">
        <f t="shared" si="9"/>
        <v>2523.15</v>
      </c>
      <c r="N27" s="12">
        <f t="shared" si="9"/>
        <v>3458.7000000000003</v>
      </c>
      <c r="O27" s="12">
        <f t="shared" ref="O27:S27" si="10">O18*$AA$23*$AA$22</f>
        <v>2452.2750000000001</v>
      </c>
      <c r="P27" s="12">
        <f t="shared" si="10"/>
        <v>2835</v>
      </c>
      <c r="Q27" s="12">
        <f t="shared" si="10"/>
        <v>2452.2750000000001</v>
      </c>
      <c r="R27" s="12">
        <f t="shared" si="10"/>
        <v>2523.15</v>
      </c>
      <c r="S27" s="12">
        <f t="shared" si="10"/>
        <v>2239.65</v>
      </c>
      <c r="T27" s="12">
        <f t="shared" si="2"/>
        <v>2565.6750000000002</v>
      </c>
      <c r="U27" s="12">
        <f t="shared" si="2"/>
        <v>3458.7000000000003</v>
      </c>
      <c r="V27" s="12">
        <f t="shared" si="2"/>
        <v>3118.5</v>
      </c>
      <c r="W27" s="12">
        <f t="shared" si="2"/>
        <v>3118.5</v>
      </c>
      <c r="X27" s="12">
        <f t="shared" ref="X27:Z27" si="11">X18*$AA$23*$AA$22</f>
        <v>3345.3</v>
      </c>
      <c r="Y27" s="12">
        <f t="shared" si="11"/>
        <v>3161.0250000000001</v>
      </c>
      <c r="Z27" s="12">
        <f t="shared" si="11"/>
        <v>3501.2250000000004</v>
      </c>
      <c r="AA27" s="12">
        <f t="shared" ref="AA27" si="12">AA18*$AA$23*$AA$22</f>
        <v>2523.15</v>
      </c>
      <c r="AB27" s="22" t="s">
        <v>74</v>
      </c>
    </row>
    <row r="28" spans="2:28" ht="13.8" x14ac:dyDescent="0.3">
      <c r="B28" s="21" t="s">
        <v>75</v>
      </c>
      <c r="C28" s="12">
        <f>C19*$AA$23*$AA$22</f>
        <v>3402</v>
      </c>
      <c r="D28" s="12">
        <f t="shared" ref="D28:N28" si="13">D19*$AA$23*$AA$22</f>
        <v>3600.4500000000003</v>
      </c>
      <c r="E28" s="12">
        <f t="shared" si="13"/>
        <v>2622.375</v>
      </c>
      <c r="F28" s="12">
        <f t="shared" si="13"/>
        <v>3302.7750000000001</v>
      </c>
      <c r="G28" s="12">
        <f t="shared" si="13"/>
        <v>3387.8250000000003</v>
      </c>
      <c r="H28" s="12">
        <f t="shared" si="13"/>
        <v>3331.125</v>
      </c>
      <c r="I28" s="12">
        <f t="shared" si="13"/>
        <v>2863.35</v>
      </c>
      <c r="J28" s="12">
        <f t="shared" si="13"/>
        <v>4124.9250000000011</v>
      </c>
      <c r="K28" s="12">
        <f t="shared" si="13"/>
        <v>2934.2249999999999</v>
      </c>
      <c r="L28" s="12">
        <f t="shared" si="13"/>
        <v>3529.5750000000003</v>
      </c>
      <c r="M28" s="12">
        <f t="shared" si="13"/>
        <v>3231.9</v>
      </c>
      <c r="N28" s="12">
        <f t="shared" si="13"/>
        <v>4422.6000000000004</v>
      </c>
      <c r="O28" s="12">
        <f t="shared" ref="O28:S28" si="14">O19*$AA$23*$AA$22</f>
        <v>3132.6750000000002</v>
      </c>
      <c r="P28" s="12">
        <f t="shared" si="14"/>
        <v>3628.8</v>
      </c>
      <c r="Q28" s="12">
        <f t="shared" si="14"/>
        <v>3132.6750000000002</v>
      </c>
      <c r="R28" s="12">
        <f t="shared" si="14"/>
        <v>3231.9</v>
      </c>
      <c r="S28" s="12">
        <f t="shared" si="14"/>
        <v>2863.35</v>
      </c>
      <c r="T28" s="12">
        <f t="shared" si="2"/>
        <v>3274.4250000000002</v>
      </c>
      <c r="U28" s="12">
        <f t="shared" si="2"/>
        <v>4422.6000000000004</v>
      </c>
      <c r="V28" s="12">
        <f t="shared" si="2"/>
        <v>3983.1750000000006</v>
      </c>
      <c r="W28" s="12">
        <f t="shared" si="2"/>
        <v>3983.1750000000006</v>
      </c>
      <c r="X28" s="12">
        <f t="shared" ref="X28:Z28" si="15">X19*$AA$23*$AA$22</f>
        <v>4280.8500000000004</v>
      </c>
      <c r="Y28" s="12">
        <f t="shared" si="15"/>
        <v>4039.8750000000005</v>
      </c>
      <c r="Z28" s="12">
        <f t="shared" si="15"/>
        <v>4422.6000000000004</v>
      </c>
      <c r="AA28" s="12">
        <f t="shared" ref="AA28" si="16">AA19*$AA$23*$AA$22</f>
        <v>3231.9</v>
      </c>
      <c r="AB28" s="22" t="s">
        <v>76</v>
      </c>
    </row>
    <row r="29" spans="2:28" ht="13.8" x14ac:dyDescent="0.3">
      <c r="B29" s="23" t="s">
        <v>77</v>
      </c>
      <c r="C29" s="85">
        <f>C20*$AA$23*$AA$22</f>
        <v>4153.2750000000005</v>
      </c>
      <c r="D29" s="86">
        <f t="shared" ref="D29:N29" si="17">D20*$AA$23*$AA$22</f>
        <v>4394.25</v>
      </c>
      <c r="E29" s="86">
        <f t="shared" si="17"/>
        <v>3203.55</v>
      </c>
      <c r="F29" s="86">
        <f t="shared" si="17"/>
        <v>4025.7000000000007</v>
      </c>
      <c r="G29" s="86">
        <f t="shared" si="17"/>
        <v>4124.9250000000011</v>
      </c>
      <c r="H29" s="86">
        <f t="shared" si="17"/>
        <v>4068.2250000000008</v>
      </c>
      <c r="I29" s="86">
        <f t="shared" si="17"/>
        <v>3487.05</v>
      </c>
      <c r="J29" s="86">
        <f t="shared" si="17"/>
        <v>5032.125</v>
      </c>
      <c r="K29" s="86">
        <f t="shared" si="17"/>
        <v>3572.1000000000004</v>
      </c>
      <c r="L29" s="86">
        <f t="shared" si="17"/>
        <v>4309.2</v>
      </c>
      <c r="M29" s="86">
        <f t="shared" si="17"/>
        <v>3926.4750000000008</v>
      </c>
      <c r="N29" s="86">
        <f t="shared" si="17"/>
        <v>5386.5</v>
      </c>
      <c r="O29" s="86">
        <f t="shared" ref="O29:S29" si="18">O20*$AA$23*$AA$22</f>
        <v>3827.2500000000005</v>
      </c>
      <c r="P29" s="86">
        <f t="shared" si="18"/>
        <v>4422.6000000000004</v>
      </c>
      <c r="Q29" s="86">
        <f t="shared" si="18"/>
        <v>3827.2500000000005</v>
      </c>
      <c r="R29" s="86">
        <f t="shared" si="18"/>
        <v>3926.4750000000008</v>
      </c>
      <c r="S29" s="86">
        <f t="shared" si="18"/>
        <v>3487.05</v>
      </c>
      <c r="T29" s="86">
        <f t="shared" si="2"/>
        <v>3997.3500000000008</v>
      </c>
      <c r="U29" s="86">
        <f t="shared" si="2"/>
        <v>5386.5</v>
      </c>
      <c r="V29" s="86">
        <f t="shared" si="2"/>
        <v>4862.0250000000005</v>
      </c>
      <c r="W29" s="86">
        <f t="shared" si="2"/>
        <v>4862.0250000000005</v>
      </c>
      <c r="X29" s="86">
        <f t="shared" ref="X29:Z29" si="19">X20*$AA$23*$AA$22</f>
        <v>5216.4000000000005</v>
      </c>
      <c r="Y29" s="86">
        <f t="shared" si="19"/>
        <v>4918.7250000000004</v>
      </c>
      <c r="Z29" s="86">
        <f t="shared" si="19"/>
        <v>5443.2</v>
      </c>
      <c r="AA29" s="86">
        <f t="shared" ref="AA29" si="20">AA20*$AA$23*$AA$22</f>
        <v>3926.4750000000008</v>
      </c>
      <c r="AB29" s="24" t="s">
        <v>77</v>
      </c>
    </row>
    <row r="30" spans="2:28" ht="13.8" x14ac:dyDescent="0.3"/>
    <row r="31" spans="2:28" ht="13.8" x14ac:dyDescent="0.3"/>
    <row r="32" spans="2:28" ht="13.8" x14ac:dyDescent="0.3">
      <c r="B32" s="13"/>
      <c r="O32" s="10"/>
      <c r="P32" s="12"/>
      <c r="Q32" s="12"/>
      <c r="R32" s="12"/>
      <c r="S32" s="12"/>
      <c r="T32" s="12"/>
    </row>
    <row r="34" spans="2:31" ht="13.8" x14ac:dyDescent="0.3">
      <c r="B34" s="10"/>
      <c r="C34" s="10"/>
      <c r="D34" s="10"/>
      <c r="E34" s="10"/>
      <c r="F34" s="10"/>
      <c r="G34" s="10"/>
      <c r="H34" s="10"/>
      <c r="I34" s="10"/>
      <c r="J34" s="10"/>
      <c r="L34" s="10"/>
      <c r="M34" s="10"/>
    </row>
    <row r="35" spans="2:31" ht="13.8" x14ac:dyDescent="0.3">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row>
    <row r="36" spans="2:31" ht="13.8" x14ac:dyDescent="0.3">
      <c r="B36" s="10"/>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10"/>
    </row>
    <row r="37" spans="2:31" ht="13.8" x14ac:dyDescent="0.3">
      <c r="B37" s="10"/>
      <c r="C37" s="202"/>
      <c r="D37" s="202"/>
      <c r="E37" s="202"/>
      <c r="F37" s="202"/>
      <c r="G37" s="202"/>
      <c r="H37" s="202"/>
      <c r="I37" s="202"/>
      <c r="J37" s="202"/>
      <c r="K37" s="202"/>
      <c r="L37" s="202"/>
      <c r="M37" s="202"/>
      <c r="N37" s="202"/>
      <c r="O37" s="202"/>
      <c r="P37" s="202"/>
      <c r="Q37" s="202"/>
      <c r="R37" s="202"/>
      <c r="S37" s="202"/>
      <c r="T37" s="202"/>
      <c r="U37" s="202"/>
      <c r="V37" s="202"/>
      <c r="W37" s="202"/>
      <c r="X37" s="202"/>
      <c r="Y37" s="202"/>
      <c r="Z37" s="202"/>
      <c r="AA37" s="202"/>
      <c r="AB37" s="10"/>
    </row>
    <row r="38" spans="2:31" ht="13.8" x14ac:dyDescent="0.3">
      <c r="B38" s="10"/>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10"/>
    </row>
    <row r="39" spans="2:31" ht="13.8" x14ac:dyDescent="0.3">
      <c r="B39" s="10"/>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10"/>
    </row>
    <row r="40" spans="2:31" ht="13.8" x14ac:dyDescent="0.3">
      <c r="B40" s="10"/>
      <c r="C40" s="202"/>
      <c r="D40" s="202"/>
      <c r="E40" s="202"/>
      <c r="F40" s="202"/>
      <c r="G40" s="202"/>
      <c r="H40" s="202"/>
      <c r="I40" s="202"/>
      <c r="J40" s="202"/>
      <c r="K40" s="202"/>
      <c r="L40" s="202"/>
      <c r="M40" s="202"/>
      <c r="N40" s="202"/>
      <c r="O40" s="202"/>
      <c r="P40" s="202"/>
      <c r="Q40" s="202"/>
      <c r="R40" s="12"/>
      <c r="S40" s="12"/>
      <c r="T40" s="202"/>
      <c r="U40" s="202"/>
      <c r="V40" s="202"/>
      <c r="W40" s="202"/>
      <c r="X40" s="202"/>
      <c r="Y40" s="202"/>
      <c r="Z40" s="202"/>
      <c r="AA40" s="202"/>
      <c r="AB40" s="10"/>
    </row>
    <row r="41" spans="2:31" ht="13.8" x14ac:dyDescent="0.3">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row>
    <row r="42" spans="2:31" ht="13.8" x14ac:dyDescent="0.3">
      <c r="C42" s="12"/>
      <c r="D42" s="12"/>
      <c r="E42" s="12"/>
      <c r="F42" s="12"/>
      <c r="G42" s="12"/>
      <c r="H42" s="12"/>
      <c r="I42" s="12"/>
      <c r="J42" s="12"/>
      <c r="K42" s="12"/>
      <c r="L42" s="12"/>
      <c r="M42" s="12"/>
      <c r="N42" s="12"/>
      <c r="O42" s="12"/>
      <c r="P42" s="12"/>
      <c r="Q42" s="12"/>
      <c r="T42" s="12"/>
      <c r="U42" s="12"/>
      <c r="V42" s="12"/>
      <c r="W42" s="12"/>
      <c r="X42" s="12"/>
      <c r="Y42" s="12"/>
      <c r="Z42" s="12"/>
      <c r="AA42" s="12"/>
      <c r="AB42" s="12"/>
      <c r="AC42" s="12"/>
      <c r="AD42" s="12"/>
    </row>
    <row r="43" spans="2:31" ht="13.8" x14ac:dyDescent="0.3">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row>
    <row r="44" spans="2:31" ht="13.8" x14ac:dyDescent="0.3">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row>
    <row r="45" spans="2:31" ht="13.8" x14ac:dyDescent="0.3">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row>
    <row r="46" spans="2:31" ht="13.8" x14ac:dyDescent="0.3">
      <c r="O46" s="10"/>
      <c r="P46" s="12"/>
      <c r="Q46" s="12"/>
      <c r="R46" s="12"/>
      <c r="S46" s="12"/>
      <c r="T46" s="12"/>
      <c r="AE46" s="11"/>
    </row>
    <row r="47" spans="2:31" ht="13.8" x14ac:dyDescent="0.3">
      <c r="O47" s="10"/>
      <c r="P47" s="12"/>
      <c r="Q47" s="12"/>
      <c r="R47" s="12"/>
      <c r="S47" s="12"/>
      <c r="T47" s="12"/>
      <c r="AE47" s="11"/>
    </row>
    <row r="48" spans="2:31" ht="13.8" x14ac:dyDescent="0.3">
      <c r="O48" s="10"/>
      <c r="P48" s="12"/>
      <c r="Q48" s="12"/>
      <c r="R48" s="12"/>
      <c r="S48" s="12"/>
      <c r="T48" s="12"/>
      <c r="AE48" s="11"/>
    </row>
    <row r="49" spans="2:70" ht="13.8" x14ac:dyDescent="0.3">
      <c r="O49" s="10"/>
      <c r="P49" s="12"/>
      <c r="Q49" s="12"/>
      <c r="R49" s="12"/>
      <c r="S49" s="12"/>
      <c r="T49" s="12"/>
      <c r="AE49" s="11"/>
    </row>
    <row r="50" spans="2:70" ht="13.8" x14ac:dyDescent="0.3">
      <c r="O50" s="10"/>
      <c r="P50" s="12"/>
      <c r="Q50" s="12"/>
      <c r="R50" s="12"/>
      <c r="S50" s="12"/>
      <c r="T50" s="12"/>
      <c r="AE50" s="11"/>
    </row>
    <row r="51" spans="2:70" ht="13.8" x14ac:dyDescent="0.3">
      <c r="O51" s="10"/>
      <c r="P51" s="12"/>
      <c r="Q51" s="12"/>
      <c r="R51" s="12"/>
      <c r="S51" s="12"/>
      <c r="T51" s="12"/>
      <c r="AE51" s="11"/>
    </row>
    <row r="52" spans="2:70" ht="13.8" x14ac:dyDescent="0.3">
      <c r="P52" s="12"/>
      <c r="Q52" s="12"/>
      <c r="R52" s="12"/>
      <c r="S52" s="12"/>
      <c r="T52" s="12"/>
    </row>
    <row r="53" spans="2:70" ht="13.8" x14ac:dyDescent="0.3">
      <c r="P53" s="12"/>
      <c r="Q53" s="12"/>
      <c r="R53" s="12"/>
      <c r="S53" s="12"/>
      <c r="T53" s="12"/>
    </row>
    <row r="54" spans="2:70" ht="13.8" x14ac:dyDescent="0.3">
      <c r="P54" s="12"/>
      <c r="Q54" s="12"/>
      <c r="R54" s="12"/>
      <c r="S54" s="12"/>
      <c r="T54" s="12"/>
    </row>
    <row r="55" spans="2:70" ht="13.8" x14ac:dyDescent="0.3">
      <c r="B55" s="10"/>
      <c r="C55" s="10"/>
      <c r="D55" s="10"/>
      <c r="E55" s="10"/>
      <c r="F55" s="10"/>
      <c r="G55" s="10"/>
      <c r="H55" s="10"/>
      <c r="I55" s="10"/>
      <c r="J55" s="10"/>
      <c r="K55" s="10"/>
      <c r="L55" s="10"/>
      <c r="M55" s="10"/>
    </row>
    <row r="57" spans="2:70" ht="13.8" x14ac:dyDescent="0.3">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row>
    <row r="58" spans="2:70" ht="13.8" x14ac:dyDescent="0.3">
      <c r="B58" s="10"/>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row>
    <row r="59" spans="2:70" ht="13.8" x14ac:dyDescent="0.3">
      <c r="B59" s="10"/>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row>
    <row r="60" spans="2:70" ht="13.8" x14ac:dyDescent="0.3">
      <c r="B60" s="10"/>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row>
    <row r="61" spans="2:70" ht="13.8" x14ac:dyDescent="0.3">
      <c r="B61" s="10"/>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row>
    <row r="62" spans="2:70" ht="13.8" x14ac:dyDescent="0.3">
      <c r="B62" s="10"/>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row>
    <row r="65" spans="2:70" ht="13.8" x14ac:dyDescent="0.3">
      <c r="B65" s="10"/>
      <c r="C65" s="10"/>
      <c r="D65" s="10"/>
      <c r="E65" s="10"/>
      <c r="F65" s="10"/>
      <c r="G65" s="10"/>
      <c r="H65" s="10"/>
      <c r="I65" s="10"/>
      <c r="J65" s="10"/>
      <c r="K65" s="10"/>
      <c r="L65" s="10"/>
      <c r="M65" s="10"/>
    </row>
    <row r="67" spans="2:70" ht="13.8" x14ac:dyDescent="0.3">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row>
    <row r="68" spans="2:70" ht="13.8" x14ac:dyDescent="0.3">
      <c r="B68" s="10"/>
    </row>
    <row r="69" spans="2:70" ht="13.8" x14ac:dyDescent="0.3">
      <c r="B69" s="10"/>
    </row>
    <row r="70" spans="2:70" ht="13.8" x14ac:dyDescent="0.3">
      <c r="B70" s="10"/>
    </row>
    <row r="71" spans="2:70" ht="13.8" x14ac:dyDescent="0.3">
      <c r="B71" s="10"/>
    </row>
    <row r="72" spans="2:70" ht="13.8" x14ac:dyDescent="0.3">
      <c r="B72" s="10"/>
    </row>
    <row r="73" spans="2:70" ht="13.8" x14ac:dyDescent="0.3">
      <c r="P73" s="12"/>
      <c r="Q73" s="12"/>
      <c r="R73" s="12"/>
      <c r="S73" s="12"/>
      <c r="T73" s="12"/>
    </row>
    <row r="74" spans="2:70" ht="13.8" x14ac:dyDescent="0.3">
      <c r="P74" s="12"/>
      <c r="Q74" s="12"/>
      <c r="R74" s="12"/>
      <c r="S74" s="12"/>
      <c r="T74" s="12"/>
    </row>
    <row r="75" spans="2:70" ht="13.8" x14ac:dyDescent="0.3">
      <c r="P75" s="12"/>
      <c r="Q75" s="12"/>
      <c r="R75" s="12"/>
      <c r="S75" s="12"/>
      <c r="T75" s="12"/>
    </row>
    <row r="76" spans="2:70" ht="13.8" x14ac:dyDescent="0.3">
      <c r="P76" s="12"/>
      <c r="Q76" s="12"/>
      <c r="R76" s="12"/>
      <c r="S76" s="12"/>
      <c r="T76" s="12"/>
    </row>
    <row r="77" spans="2:70" ht="13.8" x14ac:dyDescent="0.3">
      <c r="P77" s="12"/>
      <c r="Q77" s="12"/>
      <c r="R77" s="12"/>
      <c r="S77" s="12"/>
      <c r="T77" s="12"/>
    </row>
    <row r="78" spans="2:70" ht="13.8" x14ac:dyDescent="0.3">
      <c r="P78" s="12"/>
      <c r="Q78" s="12"/>
      <c r="R78" s="12"/>
      <c r="S78" s="12"/>
      <c r="T78" s="12"/>
    </row>
    <row r="79" spans="2:70" ht="13.8" x14ac:dyDescent="0.3">
      <c r="O79" s="10"/>
      <c r="P79" s="12"/>
      <c r="Q79" s="12"/>
      <c r="R79" s="12"/>
      <c r="S79" s="12"/>
      <c r="T79" s="12"/>
      <c r="AE79" s="11"/>
    </row>
    <row r="80" spans="2:70" ht="13.8" x14ac:dyDescent="0.3">
      <c r="O80" s="10"/>
      <c r="P80" s="12"/>
      <c r="Q80" s="12"/>
      <c r="R80" s="12"/>
      <c r="S80" s="12"/>
      <c r="T80" s="12"/>
      <c r="AE80" s="11"/>
    </row>
    <row r="81" spans="15:31" ht="13.8" x14ac:dyDescent="0.3">
      <c r="O81" s="10"/>
      <c r="P81" s="12"/>
      <c r="Q81" s="12"/>
      <c r="R81" s="12"/>
      <c r="S81" s="12"/>
      <c r="T81" s="12"/>
      <c r="AE81" s="11"/>
    </row>
    <row r="82" spans="15:31" ht="13.8" x14ac:dyDescent="0.3">
      <c r="O82" s="10"/>
      <c r="P82" s="12"/>
      <c r="Q82" s="12"/>
      <c r="R82" s="12"/>
      <c r="S82" s="12"/>
      <c r="T82" s="12"/>
      <c r="AE82" s="11"/>
    </row>
    <row r="83" spans="15:31" ht="13.8" x14ac:dyDescent="0.3">
      <c r="O83" s="10"/>
      <c r="P83" s="12"/>
      <c r="Q83" s="12"/>
      <c r="R83" s="12"/>
      <c r="S83" s="12"/>
      <c r="T83" s="12"/>
      <c r="AE83" s="11"/>
    </row>
    <row r="84" spans="15:31" ht="13.8" x14ac:dyDescent="0.3">
      <c r="O84" s="10"/>
      <c r="P84" s="12"/>
      <c r="Q84" s="12"/>
      <c r="R84" s="12"/>
      <c r="S84" s="12"/>
      <c r="T84" s="12"/>
      <c r="AE84" s="11"/>
    </row>
    <row r="85" spans="15:31" ht="13.8" x14ac:dyDescent="0.3">
      <c r="O85" s="10"/>
      <c r="P85" s="12"/>
      <c r="Q85" s="12"/>
      <c r="R85" s="12"/>
      <c r="S85" s="12"/>
      <c r="T85" s="12"/>
      <c r="AE85" s="11"/>
    </row>
    <row r="86" spans="15:31" ht="13.8" x14ac:dyDescent="0.3">
      <c r="O86" s="10"/>
      <c r="P86" s="12"/>
      <c r="Q86" s="12"/>
      <c r="R86" s="12"/>
      <c r="S86" s="12"/>
      <c r="T86" s="12"/>
      <c r="AE86" s="11"/>
    </row>
    <row r="87" spans="15:31" ht="13.8" x14ac:dyDescent="0.3">
      <c r="O87" s="10"/>
      <c r="P87" s="12"/>
      <c r="Q87" s="12"/>
      <c r="R87" s="12"/>
      <c r="S87" s="12"/>
      <c r="T87" s="12"/>
      <c r="AE87" s="11"/>
    </row>
    <row r="88" spans="15:31" ht="13.8" x14ac:dyDescent="0.3">
      <c r="O88" s="10"/>
      <c r="P88" s="12"/>
      <c r="Q88" s="12"/>
      <c r="R88" s="12"/>
      <c r="S88" s="12"/>
      <c r="T88" s="12"/>
      <c r="AE88" s="11"/>
    </row>
    <row r="89" spans="15:31" ht="13.8" x14ac:dyDescent="0.3">
      <c r="O89" s="10"/>
      <c r="P89" s="12"/>
      <c r="Q89" s="12"/>
      <c r="R89" s="12"/>
      <c r="S89" s="12"/>
      <c r="T89" s="12"/>
      <c r="AE89" s="11"/>
    </row>
    <row r="90" spans="15:31" ht="13.8" x14ac:dyDescent="0.3">
      <c r="O90" s="10"/>
      <c r="P90" s="12"/>
      <c r="Q90" s="12"/>
      <c r="R90" s="12"/>
      <c r="S90" s="12"/>
      <c r="T90" s="12"/>
      <c r="AE90" s="11"/>
    </row>
    <row r="91" spans="15:31" ht="13.8" x14ac:dyDescent="0.3">
      <c r="O91" s="10"/>
      <c r="P91" s="12"/>
      <c r="Q91" s="12"/>
      <c r="R91" s="12"/>
      <c r="S91" s="12"/>
      <c r="T91" s="12"/>
      <c r="AE91" s="11"/>
    </row>
    <row r="92" spans="15:31" ht="13.8" x14ac:dyDescent="0.3">
      <c r="O92" s="10"/>
      <c r="P92" s="12"/>
      <c r="Q92" s="12"/>
      <c r="R92" s="12"/>
      <c r="S92" s="12"/>
      <c r="T92" s="12"/>
      <c r="AE92" s="11"/>
    </row>
    <row r="93" spans="15:31" ht="13.8" x14ac:dyDescent="0.3">
      <c r="O93" s="10"/>
      <c r="P93" s="12"/>
      <c r="Q93" s="12"/>
      <c r="R93" s="12"/>
      <c r="S93" s="12"/>
      <c r="T93" s="12"/>
      <c r="AE93" s="11"/>
    </row>
    <row r="94" spans="15:31" ht="13.8" x14ac:dyDescent="0.3">
      <c r="O94" s="10"/>
      <c r="P94" s="12"/>
      <c r="Q94" s="12"/>
      <c r="R94" s="12"/>
      <c r="S94" s="12"/>
      <c r="T94" s="12"/>
      <c r="AE94" s="11"/>
    </row>
    <row r="95" spans="15:31" ht="13.8" x14ac:dyDescent="0.3">
      <c r="O95" s="10"/>
      <c r="P95" s="12"/>
      <c r="Q95" s="12"/>
      <c r="R95" s="12"/>
      <c r="S95" s="12"/>
      <c r="T95" s="12"/>
      <c r="AE95" s="11"/>
    </row>
    <row r="96" spans="15:31" ht="13.8" x14ac:dyDescent="0.3">
      <c r="O96" s="10"/>
      <c r="P96" s="12"/>
      <c r="Q96" s="12"/>
      <c r="R96" s="12"/>
      <c r="S96" s="12"/>
      <c r="T96" s="12"/>
      <c r="AE96" s="11"/>
    </row>
    <row r="97" spans="15:31" ht="13.8" x14ac:dyDescent="0.3">
      <c r="O97" s="10"/>
      <c r="P97" s="12"/>
      <c r="Q97" s="12"/>
      <c r="R97" s="12"/>
      <c r="S97" s="12"/>
      <c r="T97" s="12"/>
      <c r="AE97" s="11"/>
    </row>
    <row r="98" spans="15:31" ht="13.8" x14ac:dyDescent="0.3">
      <c r="O98" s="10"/>
      <c r="P98" s="12"/>
      <c r="Q98" s="12"/>
      <c r="R98" s="12"/>
      <c r="S98" s="12"/>
      <c r="T98" s="12"/>
      <c r="AE98" s="11"/>
    </row>
    <row r="99" spans="15:31" ht="13.8" x14ac:dyDescent="0.3">
      <c r="O99" s="10"/>
      <c r="P99" s="12"/>
      <c r="Q99" s="12"/>
      <c r="R99" s="12"/>
      <c r="S99" s="12"/>
      <c r="T99" s="12"/>
      <c r="AE99" s="11"/>
    </row>
    <row r="100" spans="15:31" ht="13.8" x14ac:dyDescent="0.3">
      <c r="O100" s="10"/>
      <c r="P100" s="12"/>
      <c r="Q100" s="12"/>
      <c r="R100" s="12"/>
      <c r="S100" s="12"/>
      <c r="T100" s="12"/>
      <c r="AE100" s="11"/>
    </row>
    <row r="101" spans="15:31" ht="13.8" x14ac:dyDescent="0.3">
      <c r="O101" s="10"/>
      <c r="P101" s="12"/>
      <c r="Q101" s="12"/>
      <c r="R101" s="12"/>
      <c r="S101" s="12"/>
      <c r="T101" s="12"/>
      <c r="AE101" s="11"/>
    </row>
    <row r="102" spans="15:31" ht="13.8" x14ac:dyDescent="0.3">
      <c r="O102" s="10"/>
      <c r="P102" s="12"/>
      <c r="Q102" s="12"/>
      <c r="R102" s="12"/>
      <c r="S102" s="12"/>
      <c r="T102" s="12"/>
      <c r="AE102" s="11"/>
    </row>
    <row r="103" spans="15:31" ht="13.8" x14ac:dyDescent="0.3">
      <c r="O103" s="10"/>
      <c r="P103" s="12"/>
      <c r="Q103" s="12"/>
      <c r="R103" s="12"/>
      <c r="S103" s="12"/>
      <c r="T103" s="12"/>
      <c r="AE103" s="11"/>
    </row>
    <row r="104" spans="15:31" ht="13.8" x14ac:dyDescent="0.3">
      <c r="O104" s="10"/>
      <c r="P104" s="12"/>
      <c r="Q104" s="12"/>
      <c r="R104" s="12"/>
      <c r="S104" s="12"/>
      <c r="T104" s="12"/>
      <c r="AE104" s="11"/>
    </row>
    <row r="105" spans="15:31" ht="13.8" x14ac:dyDescent="0.3">
      <c r="O105" s="10"/>
      <c r="P105" s="12"/>
      <c r="Q105" s="12"/>
      <c r="R105" s="12"/>
      <c r="S105" s="12"/>
      <c r="T105" s="12"/>
      <c r="AE105" s="11"/>
    </row>
    <row r="106" spans="15:31" ht="13.8" x14ac:dyDescent="0.3">
      <c r="AE106" s="11"/>
    </row>
    <row r="107" spans="15:31" ht="13.8" x14ac:dyDescent="0.3">
      <c r="AE107" s="11"/>
    </row>
    <row r="108" spans="15:31" ht="13.8" x14ac:dyDescent="0.3">
      <c r="AE108" s="11"/>
    </row>
    <row r="109" spans="15:31" ht="13.8" x14ac:dyDescent="0.3">
      <c r="AE109" s="11"/>
    </row>
    <row r="110" spans="15:31" ht="13.8" x14ac:dyDescent="0.3">
      <c r="AE110" s="11"/>
    </row>
    <row r="111" spans="15:31" ht="13.8" x14ac:dyDescent="0.3">
      <c r="AE111" s="11"/>
    </row>
    <row r="112" spans="15:31" ht="13.8" x14ac:dyDescent="0.3">
      <c r="AE112" s="11"/>
    </row>
    <row r="113" spans="31:31" ht="13.8" x14ac:dyDescent="0.3">
      <c r="AE113" s="11"/>
    </row>
    <row r="114" spans="31:31" ht="13.8" x14ac:dyDescent="0.3">
      <c r="AE114" s="11"/>
    </row>
    <row r="115" spans="31:31" ht="13.8" x14ac:dyDescent="0.3">
      <c r="AE115" s="11"/>
    </row>
    <row r="116" spans="31:31" ht="13.8" x14ac:dyDescent="0.3">
      <c r="AE116" s="11"/>
    </row>
    <row r="117" spans="31:31" ht="13.8" x14ac:dyDescent="0.3">
      <c r="AE117" s="11"/>
    </row>
    <row r="118" spans="31:31" ht="13.8" x14ac:dyDescent="0.3">
      <c r="AE118" s="11"/>
    </row>
    <row r="119" spans="31:31" ht="13.8" x14ac:dyDescent="0.3">
      <c r="AE119" s="11"/>
    </row>
    <row r="120" spans="31:31" ht="13.8" x14ac:dyDescent="0.3">
      <c r="AE120" s="11"/>
    </row>
    <row r="121" spans="31:31" ht="13.8" x14ac:dyDescent="0.3">
      <c r="AE121" s="11"/>
    </row>
    <row r="122" spans="31:31" ht="13.8" x14ac:dyDescent="0.3">
      <c r="AE122" s="11"/>
    </row>
    <row r="123" spans="31:31" ht="13.8" x14ac:dyDescent="0.3">
      <c r="AE123" s="11"/>
    </row>
    <row r="124" spans="31:31" ht="13.8" x14ac:dyDescent="0.3">
      <c r="AE124" s="11"/>
    </row>
    <row r="125" spans="31:31" ht="13.8" x14ac:dyDescent="0.3">
      <c r="AE125" s="11"/>
    </row>
    <row r="126" spans="31:31" ht="13.8" x14ac:dyDescent="0.3">
      <c r="AE126" s="11"/>
    </row>
    <row r="127" spans="31:31" ht="13.8" x14ac:dyDescent="0.3">
      <c r="AE127" s="11"/>
    </row>
    <row r="128" spans="31:31" ht="13.8" x14ac:dyDescent="0.3">
      <c r="AE128" s="11"/>
    </row>
    <row r="129" spans="31:31" ht="13.8" x14ac:dyDescent="0.3">
      <c r="AE129" s="11"/>
    </row>
    <row r="130" spans="31:31" ht="13.8" x14ac:dyDescent="0.3">
      <c r="AE130" s="11"/>
    </row>
    <row r="131" spans="31:31" ht="13.8" x14ac:dyDescent="0.3">
      <c r="AE131" s="11"/>
    </row>
    <row r="132" spans="31:31" ht="13.8" x14ac:dyDescent="0.3">
      <c r="AE132" s="11"/>
    </row>
    <row r="133" spans="31:31" ht="13.8" x14ac:dyDescent="0.3">
      <c r="AE133" s="11"/>
    </row>
    <row r="134" spans="31:31" ht="13.8" x14ac:dyDescent="0.3">
      <c r="AE134" s="11"/>
    </row>
    <row r="135" spans="31:31" ht="13.8" x14ac:dyDescent="0.3">
      <c r="AE135" s="11"/>
    </row>
    <row r="136" spans="31:31" ht="13.8" x14ac:dyDescent="0.3">
      <c r="AE136" s="11"/>
    </row>
    <row r="137" spans="31:31" ht="13.8" x14ac:dyDescent="0.3">
      <c r="AE137" s="11"/>
    </row>
    <row r="138" spans="31:31" ht="13.8" x14ac:dyDescent="0.3">
      <c r="AE138" s="11"/>
    </row>
    <row r="139" spans="31:31" ht="13.8" x14ac:dyDescent="0.3">
      <c r="AE139" s="11"/>
    </row>
    <row r="140" spans="31:31" ht="13.8" x14ac:dyDescent="0.3">
      <c r="AE140" s="11"/>
    </row>
    <row r="141" spans="31:31" ht="13.8" x14ac:dyDescent="0.3">
      <c r="AE141" s="11"/>
    </row>
    <row r="142" spans="31:31" ht="13.8" x14ac:dyDescent="0.3">
      <c r="AE142" s="11"/>
    </row>
    <row r="143" spans="31:31" ht="13.8" x14ac:dyDescent="0.3">
      <c r="AE143" s="11"/>
    </row>
    <row r="144" spans="31:31" ht="13.8" x14ac:dyDescent="0.3">
      <c r="AE144" s="11"/>
    </row>
    <row r="145" spans="31:31" ht="13.8" x14ac:dyDescent="0.3">
      <c r="AE145" s="11"/>
    </row>
    <row r="146" spans="31:31" ht="13.8" x14ac:dyDescent="0.3">
      <c r="AE146" s="11"/>
    </row>
    <row r="147" spans="31:31" ht="13.8" x14ac:dyDescent="0.3">
      <c r="AE147" s="11"/>
    </row>
    <row r="148" spans="31:31" ht="13.8" x14ac:dyDescent="0.3">
      <c r="AE148" s="11"/>
    </row>
    <row r="149" spans="31:31" ht="13.8" x14ac:dyDescent="0.3">
      <c r="AE149" s="11"/>
    </row>
    <row r="150" spans="31:31" ht="13.8" x14ac:dyDescent="0.3">
      <c r="AE150" s="11"/>
    </row>
    <row r="151" spans="31:31" ht="13.8" x14ac:dyDescent="0.3">
      <c r="AE151" s="11"/>
    </row>
    <row r="152" spans="31:31" ht="13.8" x14ac:dyDescent="0.3">
      <c r="AE152" s="11"/>
    </row>
    <row r="153" spans="31:31" ht="13.8" x14ac:dyDescent="0.3">
      <c r="AE153" s="11"/>
    </row>
    <row r="154" spans="31:31" ht="13.8" x14ac:dyDescent="0.3">
      <c r="AE154" s="11"/>
    </row>
    <row r="155" spans="31:31" ht="13.8" x14ac:dyDescent="0.3">
      <c r="AE155" s="11"/>
    </row>
    <row r="156" spans="31:31" ht="13.8" x14ac:dyDescent="0.3">
      <c r="AE156" s="11"/>
    </row>
    <row r="157" spans="31:31" ht="13.8" x14ac:dyDescent="0.3">
      <c r="AE157" s="11"/>
    </row>
    <row r="158" spans="31:31" ht="13.8" x14ac:dyDescent="0.3">
      <c r="AE158" s="11"/>
    </row>
    <row r="159" spans="31:31" ht="13.8" x14ac:dyDescent="0.3">
      <c r="AE159" s="11"/>
    </row>
    <row r="160" spans="31:31" ht="13.8" x14ac:dyDescent="0.3">
      <c r="AE160" s="11"/>
    </row>
    <row r="161" spans="31:31" ht="13.8" x14ac:dyDescent="0.3">
      <c r="AE161" s="11"/>
    </row>
    <row r="162" spans="31:31" ht="13.8" x14ac:dyDescent="0.3">
      <c r="AE162" s="11"/>
    </row>
    <row r="163" spans="31:31" ht="13.8" x14ac:dyDescent="0.3">
      <c r="AE163" s="11"/>
    </row>
    <row r="164" spans="31:31" ht="13.8" x14ac:dyDescent="0.3">
      <c r="AE164" s="11"/>
    </row>
    <row r="165" spans="31:31" ht="13.8" x14ac:dyDescent="0.3">
      <c r="AE165" s="11"/>
    </row>
    <row r="166" spans="31:31" ht="13.8" x14ac:dyDescent="0.3">
      <c r="AE166" s="11"/>
    </row>
    <row r="167" spans="31:31" ht="13.8" x14ac:dyDescent="0.3">
      <c r="AE167" s="11"/>
    </row>
    <row r="168" spans="31:31" ht="13.8" x14ac:dyDescent="0.3">
      <c r="AE168" s="11"/>
    </row>
    <row r="169" spans="31:31" ht="13.8" x14ac:dyDescent="0.3">
      <c r="AE169" s="11"/>
    </row>
    <row r="170" spans="31:31" ht="13.8" x14ac:dyDescent="0.3">
      <c r="AE170" s="11"/>
    </row>
    <row r="171" spans="31:31" ht="13.8" x14ac:dyDescent="0.3">
      <c r="AE171" s="11"/>
    </row>
    <row r="172" spans="31:31" ht="13.8" x14ac:dyDescent="0.3">
      <c r="AE172" s="11"/>
    </row>
    <row r="173" spans="31:31" ht="13.8" x14ac:dyDescent="0.3">
      <c r="AE173" s="11"/>
    </row>
    <row r="174" spans="31:31" ht="13.8" x14ac:dyDescent="0.3">
      <c r="AE174" s="11"/>
    </row>
    <row r="175" spans="31:31" ht="13.8" x14ac:dyDescent="0.3">
      <c r="AE175" s="11"/>
    </row>
    <row r="176" spans="31:31" ht="13.8" x14ac:dyDescent="0.3">
      <c r="AE176" s="11"/>
    </row>
    <row r="177" spans="31:31" ht="13.8" x14ac:dyDescent="0.3">
      <c r="AE177" s="11"/>
    </row>
    <row r="178" spans="31:31" ht="13.8" x14ac:dyDescent="0.3">
      <c r="AE178" s="11"/>
    </row>
    <row r="179" spans="31:31" ht="13.8" x14ac:dyDescent="0.3">
      <c r="AE179" s="11"/>
    </row>
    <row r="180" spans="31:31" ht="13.8" x14ac:dyDescent="0.3">
      <c r="AE180" s="11"/>
    </row>
    <row r="181" spans="31:31" ht="13.8" x14ac:dyDescent="0.3">
      <c r="AE181" s="11"/>
    </row>
    <row r="182" spans="31:31" ht="13.8" x14ac:dyDescent="0.3">
      <c r="AE182" s="11"/>
    </row>
    <row r="183" spans="31:31" ht="13.8" x14ac:dyDescent="0.3">
      <c r="AE183" s="11"/>
    </row>
    <row r="184" spans="31:31" ht="13.8" x14ac:dyDescent="0.3">
      <c r="AE184" s="11"/>
    </row>
    <row r="185" spans="31:31" ht="13.8" x14ac:dyDescent="0.3">
      <c r="AE185" s="11"/>
    </row>
    <row r="186" spans="31:31" ht="13.8" x14ac:dyDescent="0.3">
      <c r="AE186" s="11"/>
    </row>
    <row r="187" spans="31:31" ht="13.8" x14ac:dyDescent="0.3">
      <c r="AE187" s="11"/>
    </row>
    <row r="188" spans="31:31" ht="13.8" x14ac:dyDescent="0.3">
      <c r="AE188" s="11"/>
    </row>
    <row r="189" spans="31:31" ht="13.8" x14ac:dyDescent="0.3">
      <c r="AE189" s="11"/>
    </row>
    <row r="190" spans="31:31" ht="13.8" x14ac:dyDescent="0.3">
      <c r="AE190" s="11"/>
    </row>
    <row r="191" spans="31:31" ht="13.8" x14ac:dyDescent="0.3">
      <c r="AE191" s="11"/>
    </row>
    <row r="192" spans="31:31" ht="13.8" x14ac:dyDescent="0.3">
      <c r="AE192" s="11"/>
    </row>
    <row r="193" spans="31:31" ht="13.8" x14ac:dyDescent="0.3">
      <c r="AE193" s="11"/>
    </row>
    <row r="194" spans="31:31" ht="13.8" x14ac:dyDescent="0.3">
      <c r="AE194" s="11"/>
    </row>
    <row r="195" spans="31:31" ht="13.8" x14ac:dyDescent="0.3">
      <c r="AE195" s="11"/>
    </row>
    <row r="196" spans="31:31" ht="13.8" x14ac:dyDescent="0.3">
      <c r="AE196" s="11"/>
    </row>
    <row r="197" spans="31:31" ht="13.8" x14ac:dyDescent="0.3">
      <c r="AE197" s="11"/>
    </row>
    <row r="198" spans="31:31" ht="13.8" x14ac:dyDescent="0.3">
      <c r="AE198" s="11"/>
    </row>
    <row r="199" spans="31:31" ht="13.8" x14ac:dyDescent="0.3">
      <c r="AE199" s="11"/>
    </row>
    <row r="200" spans="31:31" ht="13.8" x14ac:dyDescent="0.3">
      <c r="AE200" s="11"/>
    </row>
    <row r="201" spans="31:31" ht="13.8" x14ac:dyDescent="0.3">
      <c r="AE201" s="11"/>
    </row>
    <row r="202" spans="31:31" ht="13.8" x14ac:dyDescent="0.3">
      <c r="AE202" s="11"/>
    </row>
    <row r="203" spans="31:31" ht="13.8" x14ac:dyDescent="0.3">
      <c r="AE203" s="11"/>
    </row>
    <row r="204" spans="31:31" ht="13.8" x14ac:dyDescent="0.3">
      <c r="AE204" s="11"/>
    </row>
    <row r="205" spans="31:31" ht="13.8" x14ac:dyDescent="0.3">
      <c r="AE205" s="11"/>
    </row>
    <row r="206" spans="31:31" ht="13.8" x14ac:dyDescent="0.3">
      <c r="AE206" s="11"/>
    </row>
    <row r="207" spans="31:31" ht="13.8" x14ac:dyDescent="0.3">
      <c r="AE207" s="11"/>
    </row>
    <row r="208" spans="31:31" ht="13.8" x14ac:dyDescent="0.3">
      <c r="AE208" s="11"/>
    </row>
    <row r="209" spans="31:31" ht="13.8" x14ac:dyDescent="0.3">
      <c r="AE209" s="11"/>
    </row>
    <row r="210" spans="31:31" ht="13.8" x14ac:dyDescent="0.3">
      <c r="AE210" s="11"/>
    </row>
    <row r="211" spans="31:31" ht="13.8" x14ac:dyDescent="0.3">
      <c r="AE211" s="11"/>
    </row>
    <row r="212" spans="31:31" ht="13.8" x14ac:dyDescent="0.3">
      <c r="AE212" s="11"/>
    </row>
    <row r="213" spans="31:31" ht="13.8" x14ac:dyDescent="0.3">
      <c r="AE213" s="11"/>
    </row>
    <row r="214" spans="31:31" ht="13.8" x14ac:dyDescent="0.3">
      <c r="AE214" s="11"/>
    </row>
    <row r="215" spans="31:31" ht="13.8" x14ac:dyDescent="0.3">
      <c r="AE215" s="11"/>
    </row>
    <row r="216" spans="31:31" ht="13.8" x14ac:dyDescent="0.3">
      <c r="AE216" s="11"/>
    </row>
    <row r="217" spans="31:31" ht="13.8" x14ac:dyDescent="0.3">
      <c r="AE217" s="11"/>
    </row>
    <row r="218" spans="31:31" ht="13.8" x14ac:dyDescent="0.3">
      <c r="AE218" s="11"/>
    </row>
    <row r="219" spans="31:31" ht="13.8" x14ac:dyDescent="0.3">
      <c r="AE219" s="11"/>
    </row>
    <row r="220" spans="31:31" ht="13.8" x14ac:dyDescent="0.3">
      <c r="AE220" s="11"/>
    </row>
    <row r="221" spans="31:31" ht="13.8" x14ac:dyDescent="0.3">
      <c r="AE221" s="11"/>
    </row>
    <row r="222" spans="31:31" ht="13.8" x14ac:dyDescent="0.3">
      <c r="AE222" s="11"/>
    </row>
    <row r="223" spans="31:31" ht="13.8" x14ac:dyDescent="0.3">
      <c r="AE223" s="11"/>
    </row>
    <row r="224" spans="31:31" ht="13.8" x14ac:dyDescent="0.3">
      <c r="AE224" s="11"/>
    </row>
    <row r="225" spans="31:31" ht="13.8" x14ac:dyDescent="0.3">
      <c r="AE225" s="11"/>
    </row>
    <row r="226" spans="31:31" ht="13.8" x14ac:dyDescent="0.3">
      <c r="AE226" s="11"/>
    </row>
    <row r="227" spans="31:31" ht="13.8" x14ac:dyDescent="0.3">
      <c r="AE227" s="11"/>
    </row>
    <row r="228" spans="31:31" ht="13.8" x14ac:dyDescent="0.3">
      <c r="AE228" s="11"/>
    </row>
    <row r="229" spans="31:31" ht="13.8" x14ac:dyDescent="0.3">
      <c r="AE229" s="11"/>
    </row>
    <row r="230" spans="31:31" ht="13.8" x14ac:dyDescent="0.3">
      <c r="AE230" s="11"/>
    </row>
    <row r="231" spans="31:31" ht="13.8" x14ac:dyDescent="0.3">
      <c r="AE231" s="11"/>
    </row>
    <row r="232" spans="31:31" ht="13.8" x14ac:dyDescent="0.3">
      <c r="AE232" s="11"/>
    </row>
    <row r="233" spans="31:31" ht="13.8" x14ac:dyDescent="0.3">
      <c r="AE233" s="11"/>
    </row>
    <row r="234" spans="31:31" ht="13.8" x14ac:dyDescent="0.3">
      <c r="AE234" s="11"/>
    </row>
    <row r="235" spans="31:31" ht="13.8" x14ac:dyDescent="0.3">
      <c r="AE235" s="11"/>
    </row>
    <row r="236" spans="31:31" ht="13.8" x14ac:dyDescent="0.3">
      <c r="AE236" s="11"/>
    </row>
    <row r="237" spans="31:31" ht="13.8" x14ac:dyDescent="0.3">
      <c r="AE237" s="11"/>
    </row>
    <row r="238" spans="31:31" ht="13.8" x14ac:dyDescent="0.3">
      <c r="AE238" s="11"/>
    </row>
    <row r="239" spans="31:31" ht="13.8" x14ac:dyDescent="0.3">
      <c r="AE239" s="11"/>
    </row>
    <row r="240" spans="31:31" ht="13.8" x14ac:dyDescent="0.3">
      <c r="AE240" s="11"/>
    </row>
    <row r="241" spans="31:31" ht="13.8" x14ac:dyDescent="0.3">
      <c r="AE241" s="11"/>
    </row>
    <row r="242" spans="31:31" ht="13.8" x14ac:dyDescent="0.3">
      <c r="AE242" s="11"/>
    </row>
    <row r="243" spans="31:31" ht="13.8" x14ac:dyDescent="0.3">
      <c r="AE243" s="11"/>
    </row>
    <row r="244" spans="31:31" ht="13.8" x14ac:dyDescent="0.3">
      <c r="AE244" s="11"/>
    </row>
    <row r="245" spans="31:31" ht="13.8" x14ac:dyDescent="0.3">
      <c r="AE245" s="11"/>
    </row>
    <row r="246" spans="31:31" ht="13.8" x14ac:dyDescent="0.3">
      <c r="AE246" s="11"/>
    </row>
    <row r="247" spans="31:31" ht="13.8" x14ac:dyDescent="0.3">
      <c r="AE247" s="11"/>
    </row>
    <row r="248" spans="31:31" ht="13.8" x14ac:dyDescent="0.3">
      <c r="AE248" s="11"/>
    </row>
    <row r="249" spans="31:31" ht="13.8" x14ac:dyDescent="0.3">
      <c r="AE249" s="11"/>
    </row>
    <row r="250" spans="31:31" ht="13.8" x14ac:dyDescent="0.3">
      <c r="AE250" s="11"/>
    </row>
    <row r="251" spans="31:31" ht="13.8" x14ac:dyDescent="0.3">
      <c r="AE251" s="11"/>
    </row>
    <row r="252" spans="31:31" ht="13.8" x14ac:dyDescent="0.3">
      <c r="AE252" s="11"/>
    </row>
    <row r="253" spans="31:31" ht="13.8" x14ac:dyDescent="0.3">
      <c r="AE253" s="11"/>
    </row>
    <row r="254" spans="31:31" ht="13.8" x14ac:dyDescent="0.3">
      <c r="AE254" s="11"/>
    </row>
    <row r="255" spans="31:31" ht="13.8" x14ac:dyDescent="0.3">
      <c r="AE255" s="11"/>
    </row>
    <row r="256" spans="31:31" ht="13.8" x14ac:dyDescent="0.3">
      <c r="AE256" s="11"/>
    </row>
    <row r="257" spans="31:31" ht="13.8" x14ac:dyDescent="0.3">
      <c r="AE257" s="11"/>
    </row>
    <row r="258" spans="31:31" ht="13.8" x14ac:dyDescent="0.3">
      <c r="AE258" s="11"/>
    </row>
    <row r="259" spans="31:31" ht="13.8" x14ac:dyDescent="0.3">
      <c r="AE259" s="11"/>
    </row>
    <row r="260" spans="31:31" ht="13.8" x14ac:dyDescent="0.3">
      <c r="AE260" s="11"/>
    </row>
    <row r="261" spans="31:31" ht="13.8" x14ac:dyDescent="0.3">
      <c r="AE261" s="11"/>
    </row>
    <row r="262" spans="31:31" ht="13.8" x14ac:dyDescent="0.3">
      <c r="AE262" s="11"/>
    </row>
    <row r="263" spans="31:31" ht="13.8" x14ac:dyDescent="0.3">
      <c r="AE263" s="11"/>
    </row>
    <row r="264" spans="31:31" ht="13.8" x14ac:dyDescent="0.3">
      <c r="AE264" s="11"/>
    </row>
    <row r="265" spans="31:31" ht="13.8" x14ac:dyDescent="0.3">
      <c r="AE265" s="11"/>
    </row>
    <row r="266" spans="31:31" ht="13.8" x14ac:dyDescent="0.3">
      <c r="AE266" s="11"/>
    </row>
    <row r="267" spans="31:31" ht="13.8" x14ac:dyDescent="0.3">
      <c r="AE267" s="11"/>
    </row>
    <row r="268" spans="31:31" ht="13.8" x14ac:dyDescent="0.3">
      <c r="AE268" s="11"/>
    </row>
    <row r="269" spans="31:31" ht="13.8" x14ac:dyDescent="0.3">
      <c r="AE269" s="11"/>
    </row>
    <row r="270" spans="31:31" ht="13.8" x14ac:dyDescent="0.3">
      <c r="AE270" s="11"/>
    </row>
    <row r="271" spans="31:31" ht="13.8" x14ac:dyDescent="0.3">
      <c r="AE271" s="11"/>
    </row>
    <row r="272" spans="31:31" ht="13.8" x14ac:dyDescent="0.3">
      <c r="AE272" s="11"/>
    </row>
    <row r="273" spans="31:31" ht="13.8" x14ac:dyDescent="0.3">
      <c r="AE273" s="11"/>
    </row>
    <row r="274" spans="31:31" ht="13.8" x14ac:dyDescent="0.3">
      <c r="AE274" s="11"/>
    </row>
    <row r="275" spans="31:31" ht="13.8" x14ac:dyDescent="0.3">
      <c r="AE275" s="11"/>
    </row>
    <row r="276" spans="31:31" ht="13.8" x14ac:dyDescent="0.3">
      <c r="AE276" s="11"/>
    </row>
    <row r="277" spans="31:31" ht="13.8" x14ac:dyDescent="0.3">
      <c r="AE277" s="11"/>
    </row>
    <row r="278" spans="31:31" ht="13.8" x14ac:dyDescent="0.3">
      <c r="AE278" s="11"/>
    </row>
    <row r="279" spans="31:31" ht="13.8" x14ac:dyDescent="0.3">
      <c r="AE279" s="11"/>
    </row>
    <row r="280" spans="31:31" ht="13.8" x14ac:dyDescent="0.3">
      <c r="AE280" s="11"/>
    </row>
    <row r="281" spans="31:31" ht="13.8" x14ac:dyDescent="0.3">
      <c r="AE281" s="11"/>
    </row>
    <row r="282" spans="31:31" ht="13.8" x14ac:dyDescent="0.3">
      <c r="AE282" s="11"/>
    </row>
    <row r="283" spans="31:31" ht="13.8" x14ac:dyDescent="0.3">
      <c r="AE283" s="11"/>
    </row>
    <row r="284" spans="31:31" ht="13.8" x14ac:dyDescent="0.3">
      <c r="AE284" s="11"/>
    </row>
    <row r="285" spans="31:31" ht="13.8" x14ac:dyDescent="0.3">
      <c r="AE285" s="11"/>
    </row>
    <row r="286" spans="31:31" ht="13.8" x14ac:dyDescent="0.3">
      <c r="AE286" s="11"/>
    </row>
    <row r="287" spans="31:31" ht="13.8" x14ac:dyDescent="0.3">
      <c r="AE287" s="11"/>
    </row>
    <row r="288" spans="31:31" ht="13.8" x14ac:dyDescent="0.3">
      <c r="AE288" s="11"/>
    </row>
    <row r="289" spans="31:31" ht="13.8" x14ac:dyDescent="0.3">
      <c r="AE289" s="11"/>
    </row>
    <row r="290" spans="31:31" ht="13.8" x14ac:dyDescent="0.3">
      <c r="AE290" s="11"/>
    </row>
    <row r="291" spans="31:31" ht="13.8" x14ac:dyDescent="0.3">
      <c r="AE291" s="11"/>
    </row>
    <row r="292" spans="31:31" ht="13.8" x14ac:dyDescent="0.3">
      <c r="AE292" s="11"/>
    </row>
    <row r="293" spans="31:31" ht="13.8" x14ac:dyDescent="0.3">
      <c r="AE293" s="11"/>
    </row>
    <row r="294" spans="31:31" ht="13.8" x14ac:dyDescent="0.3">
      <c r="AE294" s="11"/>
    </row>
    <row r="295" spans="31:31" ht="13.8" x14ac:dyDescent="0.3">
      <c r="AE295" s="11"/>
    </row>
    <row r="296" spans="31:31" ht="13.8" x14ac:dyDescent="0.3">
      <c r="AE296" s="11"/>
    </row>
    <row r="297" spans="31:31" ht="13.8" x14ac:dyDescent="0.3">
      <c r="AE297" s="11"/>
    </row>
    <row r="298" spans="31:31" ht="13.8" x14ac:dyDescent="0.3">
      <c r="AE298" s="11"/>
    </row>
    <row r="299" spans="31:31" ht="13.8" x14ac:dyDescent="0.3">
      <c r="AE299" s="11"/>
    </row>
    <row r="300" spans="31:31" ht="13.8" x14ac:dyDescent="0.3">
      <c r="AE300" s="11"/>
    </row>
    <row r="301" spans="31:31" ht="13.8" x14ac:dyDescent="0.3">
      <c r="AE301" s="11"/>
    </row>
    <row r="302" spans="31:31" ht="13.8" x14ac:dyDescent="0.3">
      <c r="AE302" s="11"/>
    </row>
    <row r="303" spans="31:31" ht="13.8" x14ac:dyDescent="0.3">
      <c r="AE303" s="11"/>
    </row>
    <row r="304" spans="31:31" ht="13.8" x14ac:dyDescent="0.3">
      <c r="AE304" s="11"/>
    </row>
    <row r="305" spans="31:31" ht="13.8" x14ac:dyDescent="0.3">
      <c r="AE305" s="11"/>
    </row>
    <row r="306" spans="31:31" ht="13.8" x14ac:dyDescent="0.3">
      <c r="AE306" s="11"/>
    </row>
    <row r="307" spans="31:31" ht="13.8" x14ac:dyDescent="0.3">
      <c r="AE307" s="11"/>
    </row>
    <row r="308" spans="31:31" ht="13.8" x14ac:dyDescent="0.3">
      <c r="AE308" s="11"/>
    </row>
    <row r="309" spans="31:31" ht="13.8" x14ac:dyDescent="0.3">
      <c r="AE309" s="11"/>
    </row>
    <row r="310" spans="31:31" ht="13.8" x14ac:dyDescent="0.3">
      <c r="AE310" s="11"/>
    </row>
    <row r="311" spans="31:31" ht="13.8" x14ac:dyDescent="0.3">
      <c r="AE311" s="11"/>
    </row>
    <row r="312" spans="31:31" ht="13.8" x14ac:dyDescent="0.3">
      <c r="AE312" s="11"/>
    </row>
    <row r="313" spans="31:31" ht="13.8" x14ac:dyDescent="0.3">
      <c r="AE313" s="11"/>
    </row>
    <row r="314" spans="31:31" ht="13.8" x14ac:dyDescent="0.3">
      <c r="AE314" s="11"/>
    </row>
    <row r="315" spans="31:31" ht="13.8" x14ac:dyDescent="0.3">
      <c r="AE315" s="11"/>
    </row>
    <row r="316" spans="31:31" ht="13.8" x14ac:dyDescent="0.3">
      <c r="AE316" s="11"/>
    </row>
    <row r="317" spans="31:31" ht="13.8" x14ac:dyDescent="0.3">
      <c r="AE317" s="11"/>
    </row>
    <row r="318" spans="31:31" ht="13.8" x14ac:dyDescent="0.3">
      <c r="AE318" s="11"/>
    </row>
    <row r="319" spans="31:31" ht="13.8" x14ac:dyDescent="0.3">
      <c r="AE319" s="11"/>
    </row>
    <row r="320" spans="31:31" ht="13.8" x14ac:dyDescent="0.3">
      <c r="AE320" s="11"/>
    </row>
    <row r="321" spans="31:31" ht="13.8" x14ac:dyDescent="0.3">
      <c r="AE321" s="11"/>
    </row>
    <row r="322" spans="31:31" ht="13.8" x14ac:dyDescent="0.3">
      <c r="AE322" s="11"/>
    </row>
    <row r="323" spans="31:31" ht="13.8" x14ac:dyDescent="0.3">
      <c r="AE323" s="11"/>
    </row>
    <row r="324" spans="31:31" ht="13.8" x14ac:dyDescent="0.3">
      <c r="AE324" s="11"/>
    </row>
    <row r="325" spans="31:31" ht="13.8" x14ac:dyDescent="0.3">
      <c r="AE325" s="11"/>
    </row>
    <row r="326" spans="31:31" ht="13.8" x14ac:dyDescent="0.3">
      <c r="AE326" s="11"/>
    </row>
    <row r="327" spans="31:31" ht="13.8" x14ac:dyDescent="0.3">
      <c r="AE327" s="11"/>
    </row>
    <row r="328" spans="31:31" ht="13.8" x14ac:dyDescent="0.3">
      <c r="AE328" s="11"/>
    </row>
    <row r="329" spans="31:31" ht="13.8" x14ac:dyDescent="0.3">
      <c r="AE329" s="11"/>
    </row>
    <row r="330" spans="31:31" ht="13.8" x14ac:dyDescent="0.3">
      <c r="AE330" s="11"/>
    </row>
    <row r="331" spans="31:31" ht="13.8" x14ac:dyDescent="0.3">
      <c r="AE331" s="11"/>
    </row>
    <row r="332" spans="31:31" ht="13.8" x14ac:dyDescent="0.3">
      <c r="AE332" s="11"/>
    </row>
    <row r="333" spans="31:31" ht="13.8" x14ac:dyDescent="0.3">
      <c r="AE333" s="11"/>
    </row>
    <row r="334" spans="31:31" ht="13.8" x14ac:dyDescent="0.3">
      <c r="AE334" s="11"/>
    </row>
    <row r="335" spans="31:31" ht="13.8" x14ac:dyDescent="0.3">
      <c r="AE335" s="11"/>
    </row>
    <row r="336" spans="31:31" ht="13.8" x14ac:dyDescent="0.3">
      <c r="AE336" s="11"/>
    </row>
    <row r="337" spans="31:31" ht="13.8" x14ac:dyDescent="0.3">
      <c r="AE337" s="11"/>
    </row>
    <row r="338" spans="31:31" ht="13.8" x14ac:dyDescent="0.3">
      <c r="AE338" s="11"/>
    </row>
    <row r="339" spans="31:31" ht="13.8" x14ac:dyDescent="0.3">
      <c r="AE339" s="11"/>
    </row>
    <row r="340" spans="31:31" ht="13.8" x14ac:dyDescent="0.3">
      <c r="AE340" s="11"/>
    </row>
    <row r="341" spans="31:31" ht="13.8" x14ac:dyDescent="0.3">
      <c r="AE341" s="11"/>
    </row>
    <row r="342" spans="31:31" ht="13.8" x14ac:dyDescent="0.3">
      <c r="AE342" s="11"/>
    </row>
    <row r="343" spans="31:31" ht="13.8" x14ac:dyDescent="0.3">
      <c r="AE343" s="11"/>
    </row>
    <row r="344" spans="31:31" ht="13.8" x14ac:dyDescent="0.3">
      <c r="AE344" s="11"/>
    </row>
    <row r="345" spans="31:31" ht="13.8" x14ac:dyDescent="0.3">
      <c r="AE345" s="11"/>
    </row>
    <row r="346" spans="31:31" ht="13.8" x14ac:dyDescent="0.3">
      <c r="AE346" s="11"/>
    </row>
    <row r="347" spans="31:31" ht="13.8" x14ac:dyDescent="0.3">
      <c r="AE347" s="11"/>
    </row>
    <row r="348" spans="31:31" ht="13.8" x14ac:dyDescent="0.3">
      <c r="AE348" s="11"/>
    </row>
    <row r="349" spans="31:31" ht="13.8" x14ac:dyDescent="0.3">
      <c r="AE349" s="11"/>
    </row>
    <row r="350" spans="31:31" ht="13.8" x14ac:dyDescent="0.3">
      <c r="AE350" s="11"/>
    </row>
    <row r="351" spans="31:31" ht="13.8" x14ac:dyDescent="0.3">
      <c r="AE351" s="11"/>
    </row>
    <row r="352" spans="31:31" ht="13.8" x14ac:dyDescent="0.3">
      <c r="AE352" s="11"/>
    </row>
    <row r="353" spans="31:31" ht="13.8" x14ac:dyDescent="0.3">
      <c r="AE353" s="11"/>
    </row>
    <row r="354" spans="31:31" ht="13.8" x14ac:dyDescent="0.3">
      <c r="AE354" s="11"/>
    </row>
    <row r="355" spans="31:31" ht="13.8" x14ac:dyDescent="0.3">
      <c r="AE355" s="11"/>
    </row>
    <row r="356" spans="31:31" ht="13.8" x14ac:dyDescent="0.3">
      <c r="AE356" s="11"/>
    </row>
    <row r="357" spans="31:31" ht="13.8" x14ac:dyDescent="0.3">
      <c r="AE357" s="11"/>
    </row>
    <row r="358" spans="31:31" ht="13.8" x14ac:dyDescent="0.3">
      <c r="AE358" s="11"/>
    </row>
    <row r="359" spans="31:31" ht="13.8" x14ac:dyDescent="0.3">
      <c r="AE359" s="11"/>
    </row>
    <row r="360" spans="31:31" ht="13.8" x14ac:dyDescent="0.3">
      <c r="AE360" s="11"/>
    </row>
    <row r="361" spans="31:31" ht="13.8" x14ac:dyDescent="0.3">
      <c r="AE361" s="11"/>
    </row>
    <row r="362" spans="31:31" ht="13.8" x14ac:dyDescent="0.3">
      <c r="AE362" s="11"/>
    </row>
    <row r="363" spans="31:31" ht="13.8" x14ac:dyDescent="0.3">
      <c r="AE363" s="11"/>
    </row>
    <row r="364" spans="31:31" ht="13.8" x14ac:dyDescent="0.3">
      <c r="AE364" s="11"/>
    </row>
    <row r="365" spans="31:31" ht="13.8" x14ac:dyDescent="0.3">
      <c r="AE365" s="11"/>
    </row>
    <row r="366" spans="31:31" ht="13.8" x14ac:dyDescent="0.3">
      <c r="AE366" s="11"/>
    </row>
    <row r="367" spans="31:31" ht="13.8" x14ac:dyDescent="0.3">
      <c r="AE367" s="11"/>
    </row>
    <row r="368" spans="31:31" ht="13.8" x14ac:dyDescent="0.3">
      <c r="AE368" s="11"/>
    </row>
    <row r="369" spans="31:31" ht="13.8" x14ac:dyDescent="0.3">
      <c r="AE369" s="11"/>
    </row>
    <row r="370" spans="31:31" ht="13.8" x14ac:dyDescent="0.3">
      <c r="AE370" s="11"/>
    </row>
    <row r="371" spans="31:31" ht="13.8" x14ac:dyDescent="0.3">
      <c r="AE371" s="11"/>
    </row>
    <row r="372" spans="31:31" ht="13.8" x14ac:dyDescent="0.3">
      <c r="AE372" s="11"/>
    </row>
    <row r="373" spans="31:31" ht="13.8" x14ac:dyDescent="0.3">
      <c r="AE373" s="11"/>
    </row>
    <row r="374" spans="31:31" ht="13.8" x14ac:dyDescent="0.3">
      <c r="AE374" s="11"/>
    </row>
    <row r="375" spans="31:31" ht="13.8" x14ac:dyDescent="0.3">
      <c r="AE375" s="11"/>
    </row>
    <row r="376" spans="31:31" ht="13.8" x14ac:dyDescent="0.3">
      <c r="AE376" s="11"/>
    </row>
    <row r="377" spans="31:31" ht="13.8" x14ac:dyDescent="0.3">
      <c r="AE377" s="11"/>
    </row>
    <row r="378" spans="31:31" ht="13.8" x14ac:dyDescent="0.3">
      <c r="AE378" s="11"/>
    </row>
    <row r="379" spans="31:31" ht="13.8" x14ac:dyDescent="0.3">
      <c r="AE379" s="11"/>
    </row>
    <row r="380" spans="31:31" ht="13.8" x14ac:dyDescent="0.3">
      <c r="AE380" s="11"/>
    </row>
    <row r="381" spans="31:31" ht="13.8" x14ac:dyDescent="0.3">
      <c r="AE381" s="11"/>
    </row>
    <row r="382" spans="31:31" ht="13.8" x14ac:dyDescent="0.3">
      <c r="AE382" s="11"/>
    </row>
    <row r="383" spans="31:31" ht="13.8" x14ac:dyDescent="0.3">
      <c r="AE383" s="11"/>
    </row>
    <row r="384" spans="31:31" ht="13.8" x14ac:dyDescent="0.3">
      <c r="AE384" s="11"/>
    </row>
    <row r="385" spans="31:31" ht="13.8" x14ac:dyDescent="0.3">
      <c r="AE385" s="11"/>
    </row>
    <row r="386" spans="31:31" ht="13.8" x14ac:dyDescent="0.3">
      <c r="AE386" s="11"/>
    </row>
    <row r="387" spans="31:31" ht="13.8" x14ac:dyDescent="0.3">
      <c r="AE387" s="11"/>
    </row>
    <row r="388" spans="31:31" ht="13.8" x14ac:dyDescent="0.3">
      <c r="AE388" s="11"/>
    </row>
    <row r="389" spans="31:31" ht="13.8" x14ac:dyDescent="0.3">
      <c r="AE389" s="11"/>
    </row>
    <row r="390" spans="31:31" ht="13.8" x14ac:dyDescent="0.3">
      <c r="AE390" s="11"/>
    </row>
    <row r="391" spans="31:31" ht="13.8" x14ac:dyDescent="0.3">
      <c r="AE391" s="11"/>
    </row>
    <row r="392" spans="31:31" ht="13.8" x14ac:dyDescent="0.3">
      <c r="AE392" s="11"/>
    </row>
    <row r="393" spans="31:31" ht="13.8" x14ac:dyDescent="0.3">
      <c r="AE393" s="11"/>
    </row>
    <row r="394" spans="31:31" ht="13.8" x14ac:dyDescent="0.3">
      <c r="AE394" s="11"/>
    </row>
    <row r="395" spans="31:31" ht="13.8" x14ac:dyDescent="0.3">
      <c r="AE395" s="11"/>
    </row>
    <row r="396" spans="31:31" ht="13.8" x14ac:dyDescent="0.3">
      <c r="AE396" s="11"/>
    </row>
    <row r="397" spans="31:31" ht="13.8" x14ac:dyDescent="0.3">
      <c r="AE397" s="11"/>
    </row>
    <row r="398" spans="31:31" ht="13.8" x14ac:dyDescent="0.3">
      <c r="AE398" s="11"/>
    </row>
    <row r="399" spans="31:31" ht="13.8" x14ac:dyDescent="0.3">
      <c r="AE399" s="11"/>
    </row>
    <row r="400" spans="31:31" ht="13.8" x14ac:dyDescent="0.3">
      <c r="AE400" s="11"/>
    </row>
    <row r="401" spans="31:31" ht="13.8" x14ac:dyDescent="0.3">
      <c r="AE401" s="11"/>
    </row>
    <row r="402" spans="31:31" ht="13.8" x14ac:dyDescent="0.3">
      <c r="AE402" s="11"/>
    </row>
    <row r="403" spans="31:31" ht="13.8" x14ac:dyDescent="0.3">
      <c r="AE403" s="11"/>
    </row>
    <row r="404" spans="31:31" ht="13.8" x14ac:dyDescent="0.3">
      <c r="AE404" s="11"/>
    </row>
    <row r="405" spans="31:31" ht="13.8" x14ac:dyDescent="0.3">
      <c r="AE405" s="11"/>
    </row>
    <row r="406" spans="31:31" ht="13.8" x14ac:dyDescent="0.3">
      <c r="AE406" s="11"/>
    </row>
    <row r="407" spans="31:31" ht="13.8" x14ac:dyDescent="0.3">
      <c r="AE407" s="11"/>
    </row>
    <row r="408" spans="31:31" ht="13.8" x14ac:dyDescent="0.3">
      <c r="AE408" s="11"/>
    </row>
    <row r="409" spans="31:31" ht="13.8" x14ac:dyDescent="0.3">
      <c r="AE409" s="11"/>
    </row>
    <row r="410" spans="31:31" ht="13.8" x14ac:dyDescent="0.3">
      <c r="AE410" s="11"/>
    </row>
    <row r="411" spans="31:31" ht="13.8" x14ac:dyDescent="0.3">
      <c r="AE411" s="11"/>
    </row>
    <row r="412" spans="31:31" ht="13.8" x14ac:dyDescent="0.3">
      <c r="AE412" s="11"/>
    </row>
    <row r="413" spans="31:31" ht="13.8" x14ac:dyDescent="0.3">
      <c r="AE413" s="11"/>
    </row>
    <row r="414" spans="31:31" ht="13.8" x14ac:dyDescent="0.3">
      <c r="AE414" s="11"/>
    </row>
    <row r="415" spans="31:31" ht="13.8" x14ac:dyDescent="0.3">
      <c r="AE415" s="11"/>
    </row>
    <row r="416" spans="31:31" ht="13.8" x14ac:dyDescent="0.3">
      <c r="AE416" s="11"/>
    </row>
    <row r="417" spans="31:31" ht="13.8" x14ac:dyDescent="0.3">
      <c r="AE417" s="11"/>
    </row>
    <row r="418" spans="31:31" ht="13.8" x14ac:dyDescent="0.3">
      <c r="AE418" s="11"/>
    </row>
    <row r="419" spans="31:31" ht="13.8" x14ac:dyDescent="0.3">
      <c r="AE419" s="11"/>
    </row>
    <row r="420" spans="31:31" ht="13.8" x14ac:dyDescent="0.3">
      <c r="AE420" s="11"/>
    </row>
    <row r="421" spans="31:31" ht="13.8" x14ac:dyDescent="0.3">
      <c r="AE421" s="11"/>
    </row>
    <row r="422" spans="31:31" ht="13.8" x14ac:dyDescent="0.3">
      <c r="AE422" s="11"/>
    </row>
    <row r="423" spans="31:31" ht="13.8" x14ac:dyDescent="0.3">
      <c r="AE423" s="11"/>
    </row>
    <row r="424" spans="31:31" ht="13.8" x14ac:dyDescent="0.3">
      <c r="AE424" s="11"/>
    </row>
    <row r="425" spans="31:31" ht="13.8" x14ac:dyDescent="0.3">
      <c r="AE425" s="11"/>
    </row>
    <row r="426" spans="31:31" ht="13.8" x14ac:dyDescent="0.3">
      <c r="AE426" s="11"/>
    </row>
    <row r="427" spans="31:31" ht="13.8" x14ac:dyDescent="0.3">
      <c r="AE427" s="11"/>
    </row>
    <row r="428" spans="31:31" ht="13.8" x14ac:dyDescent="0.3">
      <c r="AE428" s="11"/>
    </row>
    <row r="429" spans="31:31" ht="13.8" x14ac:dyDescent="0.3">
      <c r="AE429" s="11"/>
    </row>
    <row r="430" spans="31:31" ht="13.8" x14ac:dyDescent="0.3">
      <c r="AE430" s="11"/>
    </row>
    <row r="431" spans="31:31" ht="13.8" x14ac:dyDescent="0.3">
      <c r="AE431" s="11"/>
    </row>
    <row r="432" spans="31:31" ht="13.8" x14ac:dyDescent="0.3">
      <c r="AE432" s="11"/>
    </row>
    <row r="433" spans="31:31" ht="13.8" x14ac:dyDescent="0.3">
      <c r="AE433" s="11"/>
    </row>
    <row r="434" spans="31:31" ht="13.8" x14ac:dyDescent="0.3">
      <c r="AE434" s="11"/>
    </row>
    <row r="435" spans="31:31" ht="13.8" x14ac:dyDescent="0.3">
      <c r="AE435" s="11"/>
    </row>
    <row r="436" spans="31:31" ht="13.8" x14ac:dyDescent="0.3">
      <c r="AE436" s="11"/>
    </row>
    <row r="437" spans="31:31" ht="13.8" x14ac:dyDescent="0.3">
      <c r="AE437" s="11"/>
    </row>
    <row r="438" spans="31:31" ht="13.8" x14ac:dyDescent="0.3">
      <c r="AE438" s="11"/>
    </row>
    <row r="439" spans="31:31" ht="13.8" x14ac:dyDescent="0.3">
      <c r="AE439" s="11"/>
    </row>
    <row r="440" spans="31:31" ht="13.8" x14ac:dyDescent="0.3">
      <c r="AE440" s="11"/>
    </row>
    <row r="441" spans="31:31" ht="13.8" x14ac:dyDescent="0.3">
      <c r="AE441" s="11"/>
    </row>
    <row r="442" spans="31:31" ht="13.8" x14ac:dyDescent="0.3">
      <c r="AE442" s="11"/>
    </row>
    <row r="443" spans="31:31" ht="13.8" x14ac:dyDescent="0.3">
      <c r="AE443" s="11"/>
    </row>
    <row r="444" spans="31:31" ht="13.8" x14ac:dyDescent="0.3">
      <c r="AE444" s="11"/>
    </row>
    <row r="445" spans="31:31" ht="13.8" x14ac:dyDescent="0.3">
      <c r="AE445" s="11"/>
    </row>
    <row r="446" spans="31:31" ht="13.8" x14ac:dyDescent="0.3">
      <c r="AE446" s="11"/>
    </row>
    <row r="447" spans="31:31" ht="13.8" x14ac:dyDescent="0.3">
      <c r="AE447" s="11"/>
    </row>
    <row r="448" spans="31:31" ht="13.8" x14ac:dyDescent="0.3">
      <c r="AE448" s="11"/>
    </row>
    <row r="449" spans="31:31" ht="13.8" x14ac:dyDescent="0.3">
      <c r="AE449" s="11"/>
    </row>
    <row r="450" spans="31:31" ht="13.8" x14ac:dyDescent="0.3">
      <c r="AE450" s="11"/>
    </row>
    <row r="451" spans="31:31" ht="13.8" x14ac:dyDescent="0.3">
      <c r="AE451" s="11"/>
    </row>
    <row r="452" spans="31:31" ht="13.8" x14ac:dyDescent="0.3">
      <c r="AE452" s="11"/>
    </row>
    <row r="453" spans="31:31" ht="13.8" x14ac:dyDescent="0.3">
      <c r="AE453" s="11"/>
    </row>
    <row r="454" spans="31:31" ht="13.8" x14ac:dyDescent="0.3">
      <c r="AE454" s="11"/>
    </row>
    <row r="455" spans="31:31" ht="13.8" x14ac:dyDescent="0.3">
      <c r="AE455" s="11"/>
    </row>
    <row r="456" spans="31:31" ht="13.8" x14ac:dyDescent="0.3">
      <c r="AE456" s="11"/>
    </row>
    <row r="457" spans="31:31" ht="13.8" x14ac:dyDescent="0.3">
      <c r="AE457" s="11"/>
    </row>
    <row r="458" spans="31:31" ht="13.8" x14ac:dyDescent="0.3">
      <c r="AE458" s="11"/>
    </row>
    <row r="459" spans="31:31" ht="13.8" x14ac:dyDescent="0.3">
      <c r="AE459" s="11"/>
    </row>
    <row r="460" spans="31:31" ht="13.8" x14ac:dyDescent="0.3">
      <c r="AE460" s="11"/>
    </row>
    <row r="461" spans="31:31" ht="13.8" x14ac:dyDescent="0.3">
      <c r="AE461" s="11"/>
    </row>
    <row r="462" spans="31:31" ht="13.8" x14ac:dyDescent="0.3">
      <c r="AE462" s="11"/>
    </row>
    <row r="463" spans="31:31" ht="13.8" x14ac:dyDescent="0.3">
      <c r="AE463" s="11"/>
    </row>
    <row r="464" spans="31:31" ht="13.8" x14ac:dyDescent="0.3">
      <c r="AE464" s="11"/>
    </row>
    <row r="465" spans="31:31" ht="13.8" x14ac:dyDescent="0.3">
      <c r="AE465" s="11"/>
    </row>
    <row r="466" spans="31:31" ht="13.8" x14ac:dyDescent="0.3">
      <c r="AE466" s="11"/>
    </row>
    <row r="467" spans="31:31" ht="13.8" x14ac:dyDescent="0.3">
      <c r="AE467" s="11"/>
    </row>
    <row r="468" spans="31:31" ht="13.8" x14ac:dyDescent="0.3">
      <c r="AE468" s="11"/>
    </row>
    <row r="469" spans="31:31" ht="13.8" x14ac:dyDescent="0.3">
      <c r="AE469" s="11"/>
    </row>
    <row r="470" spans="31:31" ht="13.8" x14ac:dyDescent="0.3">
      <c r="AE470" s="11"/>
    </row>
    <row r="471" spans="31:31" ht="13.8" x14ac:dyDescent="0.3">
      <c r="AE471" s="11"/>
    </row>
    <row r="472" spans="31:31" ht="13.8" x14ac:dyDescent="0.3">
      <c r="AE472" s="11"/>
    </row>
    <row r="473" spans="31:31" ht="13.8" x14ac:dyDescent="0.3">
      <c r="AE473" s="11"/>
    </row>
    <row r="474" spans="31:31" ht="13.8" x14ac:dyDescent="0.3">
      <c r="AE474" s="11"/>
    </row>
    <row r="475" spans="31:31" ht="13.8" x14ac:dyDescent="0.3">
      <c r="AE475" s="11"/>
    </row>
    <row r="476" spans="31:31" ht="13.8" x14ac:dyDescent="0.3">
      <c r="AE476" s="11"/>
    </row>
    <row r="477" spans="31:31" ht="13.8" x14ac:dyDescent="0.3">
      <c r="AE477" s="11"/>
    </row>
    <row r="478" spans="31:31" ht="13.8" x14ac:dyDescent="0.3">
      <c r="AE478" s="11"/>
    </row>
    <row r="479" spans="31:31" ht="13.8" x14ac:dyDescent="0.3">
      <c r="AE479" s="11"/>
    </row>
    <row r="480" spans="31:31" ht="13.8" x14ac:dyDescent="0.3">
      <c r="AE480" s="11"/>
    </row>
    <row r="481" spans="31:31" ht="13.8" x14ac:dyDescent="0.3">
      <c r="AE481" s="11"/>
    </row>
    <row r="482" spans="31:31" ht="13.8" x14ac:dyDescent="0.3">
      <c r="AE482" s="11"/>
    </row>
    <row r="483" spans="31:31" ht="13.8" x14ac:dyDescent="0.3">
      <c r="AE483" s="11"/>
    </row>
    <row r="484" spans="31:31" ht="13.8" x14ac:dyDescent="0.3">
      <c r="AE484" s="11"/>
    </row>
    <row r="485" spans="31:31" ht="13.8" x14ac:dyDescent="0.3">
      <c r="AE485" s="11"/>
    </row>
    <row r="486" spans="31:31" ht="13.8" x14ac:dyDescent="0.3">
      <c r="AE486" s="11"/>
    </row>
    <row r="487" spans="31:31" ht="13.8" x14ac:dyDescent="0.3">
      <c r="AE487" s="11"/>
    </row>
    <row r="488" spans="31:31" ht="13.8" x14ac:dyDescent="0.3">
      <c r="AE488" s="11"/>
    </row>
    <row r="489" spans="31:31" ht="13.8" x14ac:dyDescent="0.3">
      <c r="AE489" s="11"/>
    </row>
    <row r="490" spans="31:31" ht="13.8" x14ac:dyDescent="0.3">
      <c r="AE490" s="11"/>
    </row>
    <row r="491" spans="31:31" ht="13.8" x14ac:dyDescent="0.3">
      <c r="AE491" s="11"/>
    </row>
    <row r="492" spans="31:31" ht="13.8" x14ac:dyDescent="0.3">
      <c r="AE492" s="11"/>
    </row>
    <row r="493" spans="31:31" ht="13.8" x14ac:dyDescent="0.3">
      <c r="AE493" s="11"/>
    </row>
    <row r="494" spans="31:31" ht="13.8" x14ac:dyDescent="0.3">
      <c r="AE494" s="11"/>
    </row>
    <row r="495" spans="31:31" ht="13.8" x14ac:dyDescent="0.3">
      <c r="AE495" s="11"/>
    </row>
    <row r="496" spans="31:31" ht="13.8" x14ac:dyDescent="0.3">
      <c r="AE496" s="11"/>
    </row>
    <row r="497" spans="31:31" ht="13.8" x14ac:dyDescent="0.3">
      <c r="AE497" s="11"/>
    </row>
    <row r="498" spans="31:31" ht="13.8" x14ac:dyDescent="0.3">
      <c r="AE498" s="11"/>
    </row>
    <row r="499" spans="31:31" ht="13.8" x14ac:dyDescent="0.3">
      <c r="AE499" s="11"/>
    </row>
    <row r="500" spans="31:31" ht="13.8" x14ac:dyDescent="0.3">
      <c r="AE500" s="11"/>
    </row>
    <row r="501" spans="31:31" ht="13.8" x14ac:dyDescent="0.3">
      <c r="AE501" s="11"/>
    </row>
    <row r="502" spans="31:31" ht="13.8" x14ac:dyDescent="0.3">
      <c r="AE502" s="11"/>
    </row>
    <row r="503" spans="31:31" ht="13.8" x14ac:dyDescent="0.3">
      <c r="AE503" s="11"/>
    </row>
    <row r="504" spans="31:31" ht="13.8" x14ac:dyDescent="0.3">
      <c r="AE504" s="11"/>
    </row>
    <row r="505" spans="31:31" ht="13.8" x14ac:dyDescent="0.3">
      <c r="AE505" s="11"/>
    </row>
    <row r="506" spans="31:31" ht="13.8" x14ac:dyDescent="0.3">
      <c r="AE506" s="11"/>
    </row>
    <row r="507" spans="31:31" ht="13.8" x14ac:dyDescent="0.3">
      <c r="AE507" s="11"/>
    </row>
    <row r="508" spans="31:31" ht="13.8" x14ac:dyDescent="0.3">
      <c r="AE508" s="11"/>
    </row>
    <row r="509" spans="31:31" ht="13.8" x14ac:dyDescent="0.3">
      <c r="AE509" s="11"/>
    </row>
    <row r="510" spans="31:31" ht="13.8" x14ac:dyDescent="0.3">
      <c r="AE510" s="11"/>
    </row>
    <row r="511" spans="31:31" ht="13.8" x14ac:dyDescent="0.3">
      <c r="AE511" s="11"/>
    </row>
    <row r="512" spans="31:31" ht="13.8" x14ac:dyDescent="0.3">
      <c r="AE512" s="11"/>
    </row>
    <row r="513" spans="31:31" ht="13.8" x14ac:dyDescent="0.3">
      <c r="AE513" s="11"/>
    </row>
    <row r="514" spans="31:31" ht="13.8" x14ac:dyDescent="0.3">
      <c r="AE514" s="11"/>
    </row>
    <row r="515" spans="31:31" ht="13.8" x14ac:dyDescent="0.3">
      <c r="AE515" s="11"/>
    </row>
    <row r="516" spans="31:31" ht="13.8" x14ac:dyDescent="0.3">
      <c r="AE516" s="11"/>
    </row>
    <row r="517" spans="31:31" ht="13.8" x14ac:dyDescent="0.3">
      <c r="AE517" s="11"/>
    </row>
    <row r="518" spans="31:31" ht="13.8" x14ac:dyDescent="0.3">
      <c r="AE518" s="11"/>
    </row>
    <row r="519" spans="31:31" ht="13.8" x14ac:dyDescent="0.3">
      <c r="AE519" s="11"/>
    </row>
    <row r="520" spans="31:31" ht="13.8" x14ac:dyDescent="0.3">
      <c r="AE520" s="11"/>
    </row>
    <row r="521" spans="31:31" ht="13.8" x14ac:dyDescent="0.3">
      <c r="AE521" s="11"/>
    </row>
    <row r="522" spans="31:31" ht="13.8" x14ac:dyDescent="0.3">
      <c r="AE522" s="11"/>
    </row>
    <row r="523" spans="31:31" ht="13.8" x14ac:dyDescent="0.3">
      <c r="AE523" s="11"/>
    </row>
    <row r="524" spans="31:31" ht="13.8" x14ac:dyDescent="0.3">
      <c r="AE524" s="11"/>
    </row>
    <row r="525" spans="31:31" ht="13.8" x14ac:dyDescent="0.3">
      <c r="AE525" s="11"/>
    </row>
    <row r="526" spans="31:31" ht="13.8" x14ac:dyDescent="0.3">
      <c r="AE526" s="11"/>
    </row>
    <row r="527" spans="31:31" ht="13.8" x14ac:dyDescent="0.3">
      <c r="AE527" s="11"/>
    </row>
    <row r="528" spans="31:31" ht="13.8" x14ac:dyDescent="0.3">
      <c r="AE528" s="11"/>
    </row>
    <row r="529" spans="31:31" ht="13.8" x14ac:dyDescent="0.3">
      <c r="AE529" s="11"/>
    </row>
    <row r="530" spans="31:31" ht="13.8" x14ac:dyDescent="0.3">
      <c r="AE530" s="11"/>
    </row>
    <row r="531" spans="31:31" ht="13.8" x14ac:dyDescent="0.3">
      <c r="AE531" s="11"/>
    </row>
    <row r="532" spans="31:31" ht="13.8" x14ac:dyDescent="0.3">
      <c r="AE532" s="11"/>
    </row>
    <row r="533" spans="31:31" ht="13.8" x14ac:dyDescent="0.3">
      <c r="AE533" s="11"/>
    </row>
    <row r="534" spans="31:31" ht="13.8" x14ac:dyDescent="0.3">
      <c r="AE534" s="11"/>
    </row>
    <row r="535" spans="31:31" ht="13.8" x14ac:dyDescent="0.3">
      <c r="AE535" s="11"/>
    </row>
    <row r="536" spans="31:31" ht="13.8" x14ac:dyDescent="0.3">
      <c r="AE536" s="11"/>
    </row>
    <row r="537" spans="31:31" ht="13.8" x14ac:dyDescent="0.3">
      <c r="AE537" s="11"/>
    </row>
    <row r="538" spans="31:31" ht="13.8" x14ac:dyDescent="0.3">
      <c r="AE538" s="11"/>
    </row>
    <row r="539" spans="31:31" ht="13.8" x14ac:dyDescent="0.3">
      <c r="AE539" s="11"/>
    </row>
    <row r="540" spans="31:31" ht="13.8" x14ac:dyDescent="0.3">
      <c r="AE540" s="11"/>
    </row>
    <row r="541" spans="31:31" ht="13.8" x14ac:dyDescent="0.3">
      <c r="AE541" s="11"/>
    </row>
    <row r="542" spans="31:31" ht="13.8" x14ac:dyDescent="0.3">
      <c r="AE542" s="11"/>
    </row>
    <row r="543" spans="31:31" ht="13.8" x14ac:dyDescent="0.3">
      <c r="AE543" s="11"/>
    </row>
    <row r="544" spans="31:31" ht="13.8" x14ac:dyDescent="0.3">
      <c r="AE544" s="11"/>
    </row>
    <row r="545" spans="31:31" ht="13.8" x14ac:dyDescent="0.3">
      <c r="AE545" s="11"/>
    </row>
    <row r="546" spans="31:31" ht="13.8" x14ac:dyDescent="0.3">
      <c r="AE546" s="11"/>
    </row>
    <row r="547" spans="31:31" ht="13.8" x14ac:dyDescent="0.3">
      <c r="AE547" s="11"/>
    </row>
    <row r="548" spans="31:31" ht="13.8" x14ac:dyDescent="0.3">
      <c r="AE548" s="11"/>
    </row>
    <row r="549" spans="31:31" ht="13.8" x14ac:dyDescent="0.3">
      <c r="AE549" s="11"/>
    </row>
    <row r="550" spans="31:31" ht="13.8" x14ac:dyDescent="0.3">
      <c r="AE550" s="11"/>
    </row>
    <row r="551" spans="31:31" ht="13.8" x14ac:dyDescent="0.3">
      <c r="AE551" s="11"/>
    </row>
    <row r="552" spans="31:31" ht="13.8" x14ac:dyDescent="0.3">
      <c r="AE552" s="11"/>
    </row>
    <row r="553" spans="31:31" ht="13.8" x14ac:dyDescent="0.3">
      <c r="AE553" s="11"/>
    </row>
    <row r="554" spans="31:31" ht="13.8" x14ac:dyDescent="0.3">
      <c r="AE554" s="11"/>
    </row>
    <row r="555" spans="31:31" ht="13.8" x14ac:dyDescent="0.3">
      <c r="AE555" s="11"/>
    </row>
    <row r="556" spans="31:31" ht="13.8" x14ac:dyDescent="0.3">
      <c r="AE556" s="11"/>
    </row>
    <row r="557" spans="31:31" ht="13.8" x14ac:dyDescent="0.3">
      <c r="AE557" s="11"/>
    </row>
    <row r="558" spans="31:31" ht="13.8" x14ac:dyDescent="0.3">
      <c r="AE558" s="11"/>
    </row>
    <row r="559" spans="31:31" ht="13.8" x14ac:dyDescent="0.3">
      <c r="AE559" s="11"/>
    </row>
    <row r="560" spans="31:31" ht="13.8" x14ac:dyDescent="0.3">
      <c r="AE560" s="11"/>
    </row>
    <row r="561" spans="31:31" ht="13.8" x14ac:dyDescent="0.3">
      <c r="AE561" s="11"/>
    </row>
    <row r="562" spans="31:31" ht="13.8" x14ac:dyDescent="0.3">
      <c r="AE562" s="11"/>
    </row>
    <row r="563" spans="31:31" ht="13.8" x14ac:dyDescent="0.3">
      <c r="AE563" s="11"/>
    </row>
    <row r="564" spans="31:31" ht="13.8" x14ac:dyDescent="0.3">
      <c r="AE564" s="11"/>
    </row>
    <row r="565" spans="31:31" ht="13.8" x14ac:dyDescent="0.3">
      <c r="AE565" s="11"/>
    </row>
    <row r="566" spans="31:31" ht="13.8" x14ac:dyDescent="0.3">
      <c r="AE566" s="11"/>
    </row>
    <row r="567" spans="31:31" ht="13.8" x14ac:dyDescent="0.3">
      <c r="AE567" s="11"/>
    </row>
    <row r="568" spans="31:31" ht="13.8" x14ac:dyDescent="0.3">
      <c r="AE568" s="11"/>
    </row>
    <row r="569" spans="31:31" ht="13.8" x14ac:dyDescent="0.3">
      <c r="AE569" s="11"/>
    </row>
    <row r="570" spans="31:31" ht="13.8" x14ac:dyDescent="0.3">
      <c r="AE570" s="11"/>
    </row>
    <row r="571" spans="31:31" ht="13.8" x14ac:dyDescent="0.3">
      <c r="AE571" s="11"/>
    </row>
    <row r="572" spans="31:31" ht="13.8" x14ac:dyDescent="0.3">
      <c r="AE572" s="11"/>
    </row>
    <row r="573" spans="31:31" ht="13.8" x14ac:dyDescent="0.3">
      <c r="AE573" s="11"/>
    </row>
    <row r="574" spans="31:31" ht="13.8" x14ac:dyDescent="0.3">
      <c r="AE574" s="11"/>
    </row>
    <row r="575" spans="31:31" ht="13.8" x14ac:dyDescent="0.3">
      <c r="AE575" s="11"/>
    </row>
    <row r="576" spans="31:31" ht="13.8" x14ac:dyDescent="0.3">
      <c r="AE576" s="11"/>
    </row>
    <row r="577" spans="31:31" ht="13.8" x14ac:dyDescent="0.3">
      <c r="AE577" s="11"/>
    </row>
    <row r="578" spans="31:31" ht="13.8" x14ac:dyDescent="0.3">
      <c r="AE578" s="11"/>
    </row>
    <row r="579" spans="31:31" ht="13.8" x14ac:dyDescent="0.3">
      <c r="AE579" s="11"/>
    </row>
    <row r="580" spans="31:31" ht="13.8" x14ac:dyDescent="0.3">
      <c r="AE580" s="11"/>
    </row>
    <row r="581" spans="31:31" ht="13.8" x14ac:dyDescent="0.3">
      <c r="AE581" s="11"/>
    </row>
    <row r="582" spans="31:31" ht="13.8" x14ac:dyDescent="0.3">
      <c r="AE582" s="11"/>
    </row>
    <row r="583" spans="31:31" ht="13.8" x14ac:dyDescent="0.3">
      <c r="AE583" s="11"/>
    </row>
    <row r="584" spans="31:31" ht="13.8" x14ac:dyDescent="0.3">
      <c r="AE584" s="11"/>
    </row>
    <row r="585" spans="31:31" ht="13.8" x14ac:dyDescent="0.3">
      <c r="AE585" s="11"/>
    </row>
    <row r="586" spans="31:31" ht="13.8" x14ac:dyDescent="0.3">
      <c r="AE586" s="11"/>
    </row>
    <row r="587" spans="31:31" ht="13.8" x14ac:dyDescent="0.3">
      <c r="AE587" s="11"/>
    </row>
    <row r="588" spans="31:31" ht="13.8" x14ac:dyDescent="0.3">
      <c r="AE588" s="11"/>
    </row>
    <row r="589" spans="31:31" ht="13.8" x14ac:dyDescent="0.3">
      <c r="AE589" s="11"/>
    </row>
    <row r="590" spans="31:31" ht="13.8" x14ac:dyDescent="0.3">
      <c r="AE590" s="11"/>
    </row>
    <row r="591" spans="31:31" ht="13.8" x14ac:dyDescent="0.3">
      <c r="AE591" s="11"/>
    </row>
    <row r="592" spans="31:31" ht="13.8" x14ac:dyDescent="0.3">
      <c r="AE592" s="11"/>
    </row>
    <row r="593" spans="31:31" ht="13.8" x14ac:dyDescent="0.3">
      <c r="AE593" s="11"/>
    </row>
    <row r="594" spans="31:31" ht="13.8" x14ac:dyDescent="0.3">
      <c r="AE594" s="11"/>
    </row>
    <row r="595" spans="31:31" ht="13.8" x14ac:dyDescent="0.3">
      <c r="AE595" s="11"/>
    </row>
    <row r="596" spans="31:31" ht="13.8" x14ac:dyDescent="0.3">
      <c r="AE596" s="11"/>
    </row>
    <row r="597" spans="31:31" ht="13.8" x14ac:dyDescent="0.3">
      <c r="AE597" s="11"/>
    </row>
    <row r="598" spans="31:31" ht="13.8" x14ac:dyDescent="0.3">
      <c r="AE598" s="11"/>
    </row>
    <row r="599" spans="31:31" ht="13.8" x14ac:dyDescent="0.3">
      <c r="AE599" s="11"/>
    </row>
    <row r="600" spans="31:31" ht="13.8" x14ac:dyDescent="0.3">
      <c r="AE600" s="11"/>
    </row>
    <row r="601" spans="31:31" ht="13.8" x14ac:dyDescent="0.3">
      <c r="AE601" s="11"/>
    </row>
    <row r="602" spans="31:31" ht="13.8" x14ac:dyDescent="0.3">
      <c r="AE602" s="11"/>
    </row>
    <row r="603" spans="31:31" ht="13.8" x14ac:dyDescent="0.3">
      <c r="AE603" s="11"/>
    </row>
    <row r="604" spans="31:31" ht="13.8" x14ac:dyDescent="0.3">
      <c r="AE604" s="11"/>
    </row>
    <row r="605" spans="31:31" ht="13.8" x14ac:dyDescent="0.3">
      <c r="AE605" s="11"/>
    </row>
    <row r="606" spans="31:31" ht="13.8" x14ac:dyDescent="0.3">
      <c r="AE606" s="11"/>
    </row>
    <row r="607" spans="31:31" ht="13.8" x14ac:dyDescent="0.3">
      <c r="AE607" s="11"/>
    </row>
    <row r="608" spans="31:31" ht="13.8" x14ac:dyDescent="0.3">
      <c r="AE608" s="11"/>
    </row>
    <row r="609" spans="31:31" ht="13.8" x14ac:dyDescent="0.3">
      <c r="AE609" s="11"/>
    </row>
    <row r="610" spans="31:31" ht="13.8" x14ac:dyDescent="0.3">
      <c r="AE610" s="11"/>
    </row>
    <row r="611" spans="31:31" ht="13.8" x14ac:dyDescent="0.3">
      <c r="AE611" s="11"/>
    </row>
    <row r="612" spans="31:31" ht="13.8" x14ac:dyDescent="0.3">
      <c r="AE612" s="11"/>
    </row>
    <row r="613" spans="31:31" ht="13.8" x14ac:dyDescent="0.3">
      <c r="AE613" s="11"/>
    </row>
    <row r="614" spans="31:31" ht="13.8" x14ac:dyDescent="0.3">
      <c r="AE614" s="11"/>
    </row>
    <row r="615" spans="31:31" ht="13.8" x14ac:dyDescent="0.3">
      <c r="AE615" s="11"/>
    </row>
    <row r="616" spans="31:31" ht="13.8" x14ac:dyDescent="0.3">
      <c r="AE616" s="11"/>
    </row>
    <row r="617" spans="31:31" ht="13.8" x14ac:dyDescent="0.3">
      <c r="AE617" s="11"/>
    </row>
    <row r="618" spans="31:31" ht="13.8" x14ac:dyDescent="0.3">
      <c r="AE618" s="11"/>
    </row>
    <row r="619" spans="31:31" ht="13.8" x14ac:dyDescent="0.3">
      <c r="AE619" s="11"/>
    </row>
    <row r="620" spans="31:31" ht="13.8" x14ac:dyDescent="0.3">
      <c r="AE620" s="11"/>
    </row>
    <row r="621" spans="31:31" ht="13.8" x14ac:dyDescent="0.3">
      <c r="AE621" s="11"/>
    </row>
    <row r="622" spans="31:31" ht="13.8" x14ac:dyDescent="0.3">
      <c r="AE622" s="11"/>
    </row>
    <row r="623" spans="31:31" ht="13.8" x14ac:dyDescent="0.3">
      <c r="AE623" s="11"/>
    </row>
    <row r="624" spans="31:31" ht="13.8" x14ac:dyDescent="0.3">
      <c r="AE624" s="11"/>
    </row>
    <row r="625" spans="31:31" ht="13.8" x14ac:dyDescent="0.3">
      <c r="AE625" s="11"/>
    </row>
    <row r="626" spans="31:31" ht="13.8" x14ac:dyDescent="0.3">
      <c r="AE626" s="11"/>
    </row>
    <row r="627" spans="31:31" ht="13.8" x14ac:dyDescent="0.3">
      <c r="AE627" s="11"/>
    </row>
    <row r="628" spans="31:31" ht="13.8" x14ac:dyDescent="0.3">
      <c r="AE628" s="11"/>
    </row>
    <row r="629" spans="31:31" ht="13.8" x14ac:dyDescent="0.3">
      <c r="AE629" s="11"/>
    </row>
    <row r="630" spans="31:31" ht="13.8" x14ac:dyDescent="0.3">
      <c r="AE630" s="11"/>
    </row>
    <row r="631" spans="31:31" ht="13.8" x14ac:dyDescent="0.3">
      <c r="AE631" s="11"/>
    </row>
    <row r="632" spans="31:31" ht="13.8" x14ac:dyDescent="0.3">
      <c r="AE632" s="11"/>
    </row>
    <row r="633" spans="31:31" ht="13.8" x14ac:dyDescent="0.3">
      <c r="AE633" s="11"/>
    </row>
    <row r="634" spans="31:31" ht="13.8" x14ac:dyDescent="0.3">
      <c r="AE634" s="11"/>
    </row>
    <row r="635" spans="31:31" ht="13.8" x14ac:dyDescent="0.3">
      <c r="AE635" s="11"/>
    </row>
    <row r="636" spans="31:31" ht="13.8" x14ac:dyDescent="0.3">
      <c r="AE636" s="11"/>
    </row>
    <row r="637" spans="31:31" ht="13.8" x14ac:dyDescent="0.3">
      <c r="AE637" s="11"/>
    </row>
    <row r="638" spans="31:31" ht="13.8" x14ac:dyDescent="0.3">
      <c r="AE638" s="11"/>
    </row>
    <row r="639" spans="31:31" ht="13.8" x14ac:dyDescent="0.3">
      <c r="AE639" s="11"/>
    </row>
    <row r="640" spans="31:31" ht="13.8" x14ac:dyDescent="0.3">
      <c r="AE640" s="11"/>
    </row>
    <row r="641" spans="31:31" ht="13.8" x14ac:dyDescent="0.3">
      <c r="AE641" s="11"/>
    </row>
    <row r="642" spans="31:31" ht="13.8" x14ac:dyDescent="0.3">
      <c r="AE642" s="11"/>
    </row>
    <row r="643" spans="31:31" ht="13.8" x14ac:dyDescent="0.3">
      <c r="AE643" s="11"/>
    </row>
    <row r="644" spans="31:31" ht="13.8" x14ac:dyDescent="0.3">
      <c r="AE644" s="11"/>
    </row>
    <row r="645" spans="31:31" ht="13.8" x14ac:dyDescent="0.3">
      <c r="AE645" s="11"/>
    </row>
    <row r="646" spans="31:31" ht="13.8" x14ac:dyDescent="0.3">
      <c r="AE646" s="11"/>
    </row>
    <row r="647" spans="31:31" ht="13.8" x14ac:dyDescent="0.3">
      <c r="AE647" s="11"/>
    </row>
    <row r="648" spans="31:31" ht="13.8" x14ac:dyDescent="0.3">
      <c r="AE648" s="11"/>
    </row>
    <row r="649" spans="31:31" ht="13.8" x14ac:dyDescent="0.3">
      <c r="AE649" s="11"/>
    </row>
    <row r="650" spans="31:31" ht="13.8" x14ac:dyDescent="0.3">
      <c r="AE650" s="11"/>
    </row>
    <row r="651" spans="31:31" ht="13.8" x14ac:dyDescent="0.3">
      <c r="AE651" s="11"/>
    </row>
    <row r="652" spans="31:31" ht="13.8" x14ac:dyDescent="0.3">
      <c r="AE652" s="11"/>
    </row>
    <row r="653" spans="31:31" ht="13.8" x14ac:dyDescent="0.3">
      <c r="AE653" s="11"/>
    </row>
    <row r="654" spans="31:31" ht="13.8" x14ac:dyDescent="0.3">
      <c r="AE654" s="11"/>
    </row>
    <row r="655" spans="31:31" ht="13.8" x14ac:dyDescent="0.3">
      <c r="AE655" s="11"/>
    </row>
    <row r="656" spans="31:31" ht="13.8" x14ac:dyDescent="0.3">
      <c r="AE656" s="11"/>
    </row>
    <row r="657" spans="31:31" ht="13.8" x14ac:dyDescent="0.3">
      <c r="AE657" s="11"/>
    </row>
    <row r="658" spans="31:31" ht="13.8" x14ac:dyDescent="0.3">
      <c r="AE658" s="11"/>
    </row>
    <row r="659" spans="31:31" ht="13.8" x14ac:dyDescent="0.3">
      <c r="AE659" s="11"/>
    </row>
    <row r="660" spans="31:31" ht="13.8" x14ac:dyDescent="0.3">
      <c r="AE660" s="11"/>
    </row>
    <row r="661" spans="31:31" ht="13.8" x14ac:dyDescent="0.3">
      <c r="AE661" s="11"/>
    </row>
    <row r="662" spans="31:31" ht="13.8" x14ac:dyDescent="0.3">
      <c r="AE662" s="11"/>
    </row>
    <row r="663" spans="31:31" ht="13.8" x14ac:dyDescent="0.3">
      <c r="AE663" s="11"/>
    </row>
    <row r="664" spans="31:31" ht="13.8" x14ac:dyDescent="0.3">
      <c r="AE664" s="11"/>
    </row>
    <row r="665" spans="31:31" ht="13.8" x14ac:dyDescent="0.3">
      <c r="AE665" s="11"/>
    </row>
    <row r="666" spans="31:31" ht="13.8" x14ac:dyDescent="0.3">
      <c r="AE666" s="11"/>
    </row>
    <row r="667" spans="31:31" ht="13.8" x14ac:dyDescent="0.3">
      <c r="AE667" s="11"/>
    </row>
    <row r="668" spans="31:31" ht="13.8" x14ac:dyDescent="0.3">
      <c r="AE668" s="11"/>
    </row>
    <row r="669" spans="31:31" ht="13.8" x14ac:dyDescent="0.3">
      <c r="AE669" s="11"/>
    </row>
    <row r="670" spans="31:31" ht="13.8" x14ac:dyDescent="0.3">
      <c r="AE670" s="11"/>
    </row>
    <row r="671" spans="31:31" ht="13.8" x14ac:dyDescent="0.3">
      <c r="AE671" s="11"/>
    </row>
    <row r="672" spans="31:31" ht="13.8" x14ac:dyDescent="0.3">
      <c r="AE672" s="11"/>
    </row>
    <row r="673" spans="31:31" ht="13.8" x14ac:dyDescent="0.3">
      <c r="AE673" s="11"/>
    </row>
    <row r="674" spans="31:31" ht="13.8" x14ac:dyDescent="0.3">
      <c r="AE674" s="11"/>
    </row>
    <row r="675" spans="31:31" ht="13.8" x14ac:dyDescent="0.3">
      <c r="AE675" s="11"/>
    </row>
    <row r="676" spans="31:31" ht="13.8" x14ac:dyDescent="0.3">
      <c r="AE676" s="11"/>
    </row>
    <row r="677" spans="31:31" ht="13.8" x14ac:dyDescent="0.3">
      <c r="AE677" s="11"/>
    </row>
    <row r="678" spans="31:31" ht="13.8" x14ac:dyDescent="0.3">
      <c r="AE678" s="11"/>
    </row>
    <row r="679" spans="31:31" ht="13.8" x14ac:dyDescent="0.3">
      <c r="AE679" s="11"/>
    </row>
    <row r="680" spans="31:31" ht="13.8" x14ac:dyDescent="0.3">
      <c r="AE680" s="11"/>
    </row>
    <row r="681" spans="31:31" ht="13.8" x14ac:dyDescent="0.3">
      <c r="AE681" s="11"/>
    </row>
    <row r="682" spans="31:31" ht="13.8" x14ac:dyDescent="0.3">
      <c r="AE682" s="11"/>
    </row>
    <row r="683" spans="31:31" ht="13.8" x14ac:dyDescent="0.3">
      <c r="AE683" s="11"/>
    </row>
    <row r="684" spans="31:31" ht="13.8" x14ac:dyDescent="0.3">
      <c r="AE684" s="11"/>
    </row>
    <row r="685" spans="31:31" ht="13.8" x14ac:dyDescent="0.3">
      <c r="AE685" s="11"/>
    </row>
    <row r="686" spans="31:31" ht="13.8" x14ac:dyDescent="0.3">
      <c r="AE686" s="11"/>
    </row>
    <row r="687" spans="31:31" ht="13.8" x14ac:dyDescent="0.3">
      <c r="AE687" s="11"/>
    </row>
    <row r="688" spans="31:31" ht="13.8" x14ac:dyDescent="0.3">
      <c r="AE688" s="11"/>
    </row>
    <row r="689" spans="31:31" ht="13.8" x14ac:dyDescent="0.3">
      <c r="AE689" s="11"/>
    </row>
    <row r="690" spans="31:31" ht="13.8" x14ac:dyDescent="0.3">
      <c r="AE690" s="11"/>
    </row>
    <row r="691" spans="31:31" ht="13.8" x14ac:dyDescent="0.3">
      <c r="AE691" s="11"/>
    </row>
    <row r="692" spans="31:31" ht="13.8" x14ac:dyDescent="0.3">
      <c r="AE692" s="11"/>
    </row>
    <row r="693" spans="31:31" ht="13.8" x14ac:dyDescent="0.3">
      <c r="AE693" s="11"/>
    </row>
    <row r="694" spans="31:31" ht="13.8" x14ac:dyDescent="0.3">
      <c r="AE694" s="11"/>
    </row>
    <row r="695" spans="31:31" ht="13.8" x14ac:dyDescent="0.3">
      <c r="AE695" s="11"/>
    </row>
    <row r="696" spans="31:31" ht="13.8" x14ac:dyDescent="0.3">
      <c r="AE696" s="11"/>
    </row>
    <row r="697" spans="31:31" ht="13.8" x14ac:dyDescent="0.3">
      <c r="AE697" s="11"/>
    </row>
    <row r="698" spans="31:31" ht="13.8" x14ac:dyDescent="0.3">
      <c r="AE698" s="11"/>
    </row>
    <row r="699" spans="31:31" ht="13.8" x14ac:dyDescent="0.3">
      <c r="AE699" s="11"/>
    </row>
    <row r="700" spans="31:31" ht="13.8" x14ac:dyDescent="0.3">
      <c r="AE700" s="11"/>
    </row>
    <row r="701" spans="31:31" ht="13.8" x14ac:dyDescent="0.3">
      <c r="AE701" s="11"/>
    </row>
    <row r="702" spans="31:31" ht="13.8" x14ac:dyDescent="0.3">
      <c r="AE702" s="11"/>
    </row>
    <row r="703" spans="31:31" ht="13.8" x14ac:dyDescent="0.3">
      <c r="AE703" s="11"/>
    </row>
    <row r="704" spans="31:31" ht="13.8" x14ac:dyDescent="0.3">
      <c r="AE704" s="11"/>
    </row>
    <row r="705" spans="31:31" ht="13.8" x14ac:dyDescent="0.3">
      <c r="AE705" s="11"/>
    </row>
    <row r="706" spans="31:31" ht="13.8" x14ac:dyDescent="0.3">
      <c r="AE706" s="11"/>
    </row>
    <row r="707" spans="31:31" ht="13.8" x14ac:dyDescent="0.3">
      <c r="AE707" s="11"/>
    </row>
    <row r="708" spans="31:31" ht="13.8" x14ac:dyDescent="0.3">
      <c r="AE708" s="11"/>
    </row>
    <row r="709" spans="31:31" ht="13.8" x14ac:dyDescent="0.3">
      <c r="AE709" s="11"/>
    </row>
    <row r="710" spans="31:31" ht="13.8" x14ac:dyDescent="0.3">
      <c r="AE710" s="11"/>
    </row>
    <row r="711" spans="31:31" ht="13.8" x14ac:dyDescent="0.3">
      <c r="AE711" s="11"/>
    </row>
    <row r="712" spans="31:31" ht="13.8" x14ac:dyDescent="0.3">
      <c r="AE712" s="11"/>
    </row>
    <row r="713" spans="31:31" ht="13.8" x14ac:dyDescent="0.3">
      <c r="AE713" s="11"/>
    </row>
    <row r="714" spans="31:31" ht="13.8" x14ac:dyDescent="0.3">
      <c r="AE714" s="11"/>
    </row>
    <row r="715" spans="31:31" ht="13.8" x14ac:dyDescent="0.3">
      <c r="AE715" s="11"/>
    </row>
    <row r="716" spans="31:31" ht="13.8" x14ac:dyDescent="0.3">
      <c r="AE716" s="11"/>
    </row>
    <row r="717" spans="31:31" ht="13.8" x14ac:dyDescent="0.3">
      <c r="AE717" s="11"/>
    </row>
    <row r="718" spans="31:31" ht="13.8" x14ac:dyDescent="0.3">
      <c r="AE718" s="11"/>
    </row>
    <row r="719" spans="31:31" ht="13.8" x14ac:dyDescent="0.3">
      <c r="AE719" s="11"/>
    </row>
    <row r="720" spans="31:31" ht="13.8" x14ac:dyDescent="0.3">
      <c r="AE720" s="11"/>
    </row>
    <row r="721" spans="31:31" ht="13.8" x14ac:dyDescent="0.3">
      <c r="AE721" s="11"/>
    </row>
    <row r="722" spans="31:31" ht="13.8" x14ac:dyDescent="0.3">
      <c r="AE722" s="11"/>
    </row>
    <row r="723" spans="31:31" ht="13.8" x14ac:dyDescent="0.3">
      <c r="AE723" s="11"/>
    </row>
    <row r="724" spans="31:31" ht="13.8" x14ac:dyDescent="0.3">
      <c r="AE724" s="11"/>
    </row>
    <row r="725" spans="31:31" ht="13.8" x14ac:dyDescent="0.3">
      <c r="AE725" s="11"/>
    </row>
    <row r="726" spans="31:31" ht="13.8" x14ac:dyDescent="0.3">
      <c r="AE726" s="11"/>
    </row>
    <row r="727" spans="31:31" ht="13.8" x14ac:dyDescent="0.3">
      <c r="AE727" s="11"/>
    </row>
    <row r="728" spans="31:31" ht="13.8" x14ac:dyDescent="0.3">
      <c r="AE728" s="11"/>
    </row>
    <row r="729" spans="31:31" ht="13.8" x14ac:dyDescent="0.3">
      <c r="AE729" s="11"/>
    </row>
    <row r="730" spans="31:31" ht="13.8" x14ac:dyDescent="0.3">
      <c r="AE730" s="11"/>
    </row>
    <row r="731" spans="31:31" ht="13.8" x14ac:dyDescent="0.3">
      <c r="AE731" s="11"/>
    </row>
    <row r="732" spans="31:31" ht="13.8" x14ac:dyDescent="0.3">
      <c r="AE732" s="11"/>
    </row>
    <row r="733" spans="31:31" ht="13.8" x14ac:dyDescent="0.3">
      <c r="AE733" s="11"/>
    </row>
    <row r="734" spans="31:31" ht="13.8" x14ac:dyDescent="0.3">
      <c r="AE734" s="11"/>
    </row>
    <row r="735" spans="31:31" ht="13.8" x14ac:dyDescent="0.3">
      <c r="AE735" s="11"/>
    </row>
    <row r="736" spans="31:31" ht="13.8" x14ac:dyDescent="0.3">
      <c r="AE736" s="11"/>
    </row>
    <row r="737" spans="31:31" ht="13.8" x14ac:dyDescent="0.3">
      <c r="AE737" s="11"/>
    </row>
    <row r="738" spans="31:31" ht="13.8" x14ac:dyDescent="0.3">
      <c r="AE738" s="11"/>
    </row>
    <row r="739" spans="31:31" ht="13.8" x14ac:dyDescent="0.3">
      <c r="AE739" s="11"/>
    </row>
    <row r="740" spans="31:31" ht="13.8" x14ac:dyDescent="0.3">
      <c r="AE740" s="11"/>
    </row>
    <row r="741" spans="31:31" ht="13.8" x14ac:dyDescent="0.3">
      <c r="AE741" s="11"/>
    </row>
    <row r="742" spans="31:31" ht="13.8" x14ac:dyDescent="0.3">
      <c r="AE742" s="11"/>
    </row>
    <row r="743" spans="31:31" ht="13.8" x14ac:dyDescent="0.3">
      <c r="AE743" s="11"/>
    </row>
    <row r="744" spans="31:31" ht="13.8" x14ac:dyDescent="0.3">
      <c r="AE744" s="11"/>
    </row>
    <row r="745" spans="31:31" ht="13.8" x14ac:dyDescent="0.3">
      <c r="AE745" s="11"/>
    </row>
    <row r="746" spans="31:31" ht="13.8" x14ac:dyDescent="0.3">
      <c r="AE746" s="11"/>
    </row>
    <row r="747" spans="31:31" ht="13.8" x14ac:dyDescent="0.3">
      <c r="AE747" s="11"/>
    </row>
    <row r="748" spans="31:31" ht="13.8" x14ac:dyDescent="0.3">
      <c r="AE748" s="11"/>
    </row>
    <row r="749" spans="31:31" ht="13.8" x14ac:dyDescent="0.3">
      <c r="AE749" s="11"/>
    </row>
    <row r="750" spans="31:31" ht="13.8" x14ac:dyDescent="0.3">
      <c r="AE750" s="11"/>
    </row>
    <row r="751" spans="31:31" ht="13.8" x14ac:dyDescent="0.3">
      <c r="AE751" s="11"/>
    </row>
    <row r="752" spans="31:31" ht="13.8" x14ac:dyDescent="0.3">
      <c r="AE752" s="11"/>
    </row>
    <row r="753" spans="31:31" ht="13.8" x14ac:dyDescent="0.3">
      <c r="AE753" s="11"/>
    </row>
    <row r="754" spans="31:31" ht="13.8" x14ac:dyDescent="0.3">
      <c r="AE754" s="11"/>
    </row>
    <row r="755" spans="31:31" ht="13.8" x14ac:dyDescent="0.3">
      <c r="AE755" s="11"/>
    </row>
    <row r="756" spans="31:31" ht="13.8" x14ac:dyDescent="0.3">
      <c r="AE756" s="11"/>
    </row>
    <row r="757" spans="31:31" ht="13.8" x14ac:dyDescent="0.3">
      <c r="AE757" s="11"/>
    </row>
    <row r="758" spans="31:31" ht="13.8" x14ac:dyDescent="0.3">
      <c r="AE758" s="11"/>
    </row>
    <row r="759" spans="31:31" ht="13.8" x14ac:dyDescent="0.3">
      <c r="AE759" s="11"/>
    </row>
    <row r="760" spans="31:31" ht="13.8" x14ac:dyDescent="0.3">
      <c r="AE760" s="11"/>
    </row>
    <row r="761" spans="31:31" ht="13.8" x14ac:dyDescent="0.3">
      <c r="AE761" s="11"/>
    </row>
    <row r="762" spans="31:31" ht="13.8" x14ac:dyDescent="0.3">
      <c r="AE762" s="11"/>
    </row>
    <row r="763" spans="31:31" ht="13.8" x14ac:dyDescent="0.3">
      <c r="AE763" s="11"/>
    </row>
    <row r="764" spans="31:31" ht="13.8" x14ac:dyDescent="0.3">
      <c r="AE764" s="11"/>
    </row>
    <row r="765" spans="31:31" ht="13.8" x14ac:dyDescent="0.3">
      <c r="AE765" s="11"/>
    </row>
    <row r="766" spans="31:31" ht="13.8" x14ac:dyDescent="0.3">
      <c r="AE766" s="11"/>
    </row>
    <row r="767" spans="31:31" ht="13.8" x14ac:dyDescent="0.3">
      <c r="AE767" s="11"/>
    </row>
    <row r="768" spans="31:31" ht="13.8" x14ac:dyDescent="0.3">
      <c r="AE768" s="11"/>
    </row>
    <row r="769" spans="31:31" ht="13.8" x14ac:dyDescent="0.3">
      <c r="AE769" s="11"/>
    </row>
    <row r="770" spans="31:31" ht="13.8" x14ac:dyDescent="0.3">
      <c r="AE770" s="11"/>
    </row>
    <row r="771" spans="31:31" ht="13.8" x14ac:dyDescent="0.3">
      <c r="AE771" s="11"/>
    </row>
    <row r="772" spans="31:31" ht="13.8" x14ac:dyDescent="0.3">
      <c r="AE772" s="11"/>
    </row>
    <row r="773" spans="31:31" ht="13.8" x14ac:dyDescent="0.3">
      <c r="AE773" s="11"/>
    </row>
    <row r="774" spans="31:31" ht="13.8" x14ac:dyDescent="0.3">
      <c r="AE774" s="11"/>
    </row>
    <row r="775" spans="31:31" ht="13.8" x14ac:dyDescent="0.3">
      <c r="AE775" s="11"/>
    </row>
    <row r="776" spans="31:31" ht="13.8" x14ac:dyDescent="0.3">
      <c r="AE776" s="11"/>
    </row>
    <row r="777" spans="31:31" ht="13.8" x14ac:dyDescent="0.3">
      <c r="AE777" s="11"/>
    </row>
    <row r="778" spans="31:31" ht="13.8" x14ac:dyDescent="0.3">
      <c r="AE778" s="11"/>
    </row>
    <row r="779" spans="31:31" ht="13.8" x14ac:dyDescent="0.3">
      <c r="AE779" s="11"/>
    </row>
    <row r="780" spans="31:31" ht="13.8" x14ac:dyDescent="0.3">
      <c r="AE780" s="11"/>
    </row>
    <row r="781" spans="31:31" ht="13.8" x14ac:dyDescent="0.3">
      <c r="AE781" s="11"/>
    </row>
    <row r="782" spans="31:31" ht="13.8" x14ac:dyDescent="0.3">
      <c r="AE782" s="11"/>
    </row>
    <row r="783" spans="31:31" ht="13.8" x14ac:dyDescent="0.3">
      <c r="AE783" s="11"/>
    </row>
    <row r="784" spans="31:31" ht="13.8" x14ac:dyDescent="0.3">
      <c r="AE784" s="11"/>
    </row>
    <row r="785" spans="31:31" ht="13.8" x14ac:dyDescent="0.3">
      <c r="AE785" s="11"/>
    </row>
    <row r="786" spans="31:31" ht="13.8" x14ac:dyDescent="0.3">
      <c r="AE786" s="11"/>
    </row>
    <row r="787" spans="31:31" ht="13.8" x14ac:dyDescent="0.3">
      <c r="AE787" s="11"/>
    </row>
    <row r="788" spans="31:31" ht="13.8" x14ac:dyDescent="0.3">
      <c r="AE788" s="11"/>
    </row>
    <row r="789" spans="31:31" ht="13.8" x14ac:dyDescent="0.3">
      <c r="AE789" s="11"/>
    </row>
    <row r="790" spans="31:31" ht="13.8" x14ac:dyDescent="0.3">
      <c r="AE790" s="11"/>
    </row>
    <row r="791" spans="31:31" ht="13.8" x14ac:dyDescent="0.3">
      <c r="AE791" s="11"/>
    </row>
    <row r="792" spans="31:31" ht="13.8" x14ac:dyDescent="0.3">
      <c r="AE792" s="11"/>
    </row>
    <row r="793" spans="31:31" ht="13.8" x14ac:dyDescent="0.3">
      <c r="AE793" s="11"/>
    </row>
    <row r="794" spans="31:31" ht="13.8" x14ac:dyDescent="0.3">
      <c r="AE794" s="11"/>
    </row>
    <row r="795" spans="31:31" ht="13.8" x14ac:dyDescent="0.3">
      <c r="AE795" s="11"/>
    </row>
    <row r="796" spans="31:31" ht="13.8" x14ac:dyDescent="0.3">
      <c r="AE796" s="11"/>
    </row>
    <row r="797" spans="31:31" ht="13.8" x14ac:dyDescent="0.3">
      <c r="AE797" s="11"/>
    </row>
    <row r="798" spans="31:31" ht="13.8" x14ac:dyDescent="0.3">
      <c r="AE798" s="11"/>
    </row>
    <row r="799" spans="31:31" ht="13.8" x14ac:dyDescent="0.3">
      <c r="AE799" s="11"/>
    </row>
    <row r="800" spans="31:31" ht="13.8" x14ac:dyDescent="0.3">
      <c r="AE800" s="11"/>
    </row>
    <row r="801" spans="31:31" ht="13.8" x14ac:dyDescent="0.3">
      <c r="AE801" s="11"/>
    </row>
    <row r="802" spans="31:31" ht="13.8" x14ac:dyDescent="0.3">
      <c r="AE802" s="11"/>
    </row>
    <row r="803" spans="31:31" ht="13.8" x14ac:dyDescent="0.3">
      <c r="AE803" s="11"/>
    </row>
    <row r="804" spans="31:31" ht="13.8" x14ac:dyDescent="0.3">
      <c r="AE804" s="11"/>
    </row>
    <row r="805" spans="31:31" ht="13.8" x14ac:dyDescent="0.3">
      <c r="AE805" s="11"/>
    </row>
    <row r="806" spans="31:31" ht="13.8" x14ac:dyDescent="0.3">
      <c r="AE806" s="11"/>
    </row>
    <row r="807" spans="31:31" ht="13.8" x14ac:dyDescent="0.3">
      <c r="AE807" s="11"/>
    </row>
    <row r="808" spans="31:31" ht="13.8" x14ac:dyDescent="0.3">
      <c r="AE808" s="11"/>
    </row>
    <row r="809" spans="31:31" ht="13.8" x14ac:dyDescent="0.3">
      <c r="AE809" s="11"/>
    </row>
    <row r="810" spans="31:31" ht="13.8" x14ac:dyDescent="0.3">
      <c r="AE810" s="11"/>
    </row>
    <row r="811" spans="31:31" ht="13.8" x14ac:dyDescent="0.3">
      <c r="AE811" s="11"/>
    </row>
    <row r="812" spans="31:31" ht="13.8" x14ac:dyDescent="0.3">
      <c r="AE812" s="11"/>
    </row>
    <row r="813" spans="31:31" ht="13.8" x14ac:dyDescent="0.3">
      <c r="AE813" s="11"/>
    </row>
    <row r="814" spans="31:31" ht="13.8" x14ac:dyDescent="0.3">
      <c r="AE814" s="11"/>
    </row>
    <row r="815" spans="31:31" ht="13.8" x14ac:dyDescent="0.3">
      <c r="AE815" s="11"/>
    </row>
    <row r="816" spans="31:31" ht="13.8" x14ac:dyDescent="0.3">
      <c r="AE816" s="11"/>
    </row>
    <row r="817" spans="31:31" ht="13.8" x14ac:dyDescent="0.3">
      <c r="AE817" s="11"/>
    </row>
    <row r="818" spans="31:31" ht="13.8" x14ac:dyDescent="0.3">
      <c r="AE818" s="11"/>
    </row>
    <row r="819" spans="31:31" ht="13.8" x14ac:dyDescent="0.3">
      <c r="AE819" s="11"/>
    </row>
    <row r="820" spans="31:31" ht="13.8" x14ac:dyDescent="0.3">
      <c r="AE820" s="11"/>
    </row>
    <row r="821" spans="31:31" ht="13.8" x14ac:dyDescent="0.3">
      <c r="AE821" s="11"/>
    </row>
    <row r="822" spans="31:31" ht="13.8" x14ac:dyDescent="0.3">
      <c r="AE822" s="11"/>
    </row>
    <row r="823" spans="31:31" ht="13.8" x14ac:dyDescent="0.3">
      <c r="AE823" s="11"/>
    </row>
    <row r="824" spans="31:31" ht="13.8" x14ac:dyDescent="0.3">
      <c r="AE824" s="11"/>
    </row>
    <row r="825" spans="31:31" ht="13.8" x14ac:dyDescent="0.3">
      <c r="AE825" s="11"/>
    </row>
    <row r="826" spans="31:31" ht="13.8" x14ac:dyDescent="0.3">
      <c r="AE826" s="11"/>
    </row>
    <row r="827" spans="31:31" ht="13.8" x14ac:dyDescent="0.3">
      <c r="AE827" s="11"/>
    </row>
    <row r="828" spans="31:31" ht="13.8" x14ac:dyDescent="0.3">
      <c r="AE828" s="11"/>
    </row>
    <row r="829" spans="31:31" ht="13.8" x14ac:dyDescent="0.3">
      <c r="AE829" s="11"/>
    </row>
    <row r="830" spans="31:31" ht="13.8" x14ac:dyDescent="0.3">
      <c r="AE830" s="11"/>
    </row>
    <row r="831" spans="31:31" ht="13.8" x14ac:dyDescent="0.3">
      <c r="AE831" s="11"/>
    </row>
    <row r="832" spans="31:31" ht="13.8" x14ac:dyDescent="0.3">
      <c r="AE832" s="11"/>
    </row>
    <row r="833" spans="31:31" ht="13.8" x14ac:dyDescent="0.3">
      <c r="AE833" s="11"/>
    </row>
    <row r="834" spans="31:31" ht="13.8" x14ac:dyDescent="0.3">
      <c r="AE834" s="11"/>
    </row>
    <row r="835" spans="31:31" ht="13.8" x14ac:dyDescent="0.3">
      <c r="AE835" s="11"/>
    </row>
    <row r="836" spans="31:31" ht="13.8" x14ac:dyDescent="0.3">
      <c r="AE836" s="11"/>
    </row>
    <row r="837" spans="31:31" ht="13.8" x14ac:dyDescent="0.3">
      <c r="AE837" s="11"/>
    </row>
    <row r="838" spans="31:31" ht="13.8" x14ac:dyDescent="0.3">
      <c r="AE838" s="11"/>
    </row>
    <row r="839" spans="31:31" ht="13.8" x14ac:dyDescent="0.3">
      <c r="AE839" s="11"/>
    </row>
    <row r="840" spans="31:31" ht="13.8" x14ac:dyDescent="0.3">
      <c r="AE840" s="11"/>
    </row>
    <row r="841" spans="31:31" ht="13.8" x14ac:dyDescent="0.3">
      <c r="AE841" s="11"/>
    </row>
    <row r="842" spans="31:31" ht="13.8" x14ac:dyDescent="0.3">
      <c r="AE842" s="11"/>
    </row>
    <row r="843" spans="31:31" ht="13.8" x14ac:dyDescent="0.3">
      <c r="AE843" s="11"/>
    </row>
    <row r="844" spans="31:31" ht="13.8" x14ac:dyDescent="0.3">
      <c r="AE844" s="11"/>
    </row>
    <row r="845" spans="31:31" ht="13.8" x14ac:dyDescent="0.3">
      <c r="AE845" s="11"/>
    </row>
    <row r="846" spans="31:31" ht="13.8" x14ac:dyDescent="0.3">
      <c r="AE846" s="11"/>
    </row>
    <row r="847" spans="31:31" ht="13.8" x14ac:dyDescent="0.3">
      <c r="AE847" s="11"/>
    </row>
    <row r="848" spans="31:31" ht="13.8" x14ac:dyDescent="0.3">
      <c r="AE848" s="11"/>
    </row>
    <row r="849" spans="31:31" ht="13.8" x14ac:dyDescent="0.3">
      <c r="AE849" s="11"/>
    </row>
    <row r="850" spans="31:31" ht="13.8" x14ac:dyDescent="0.3">
      <c r="AE850" s="11"/>
    </row>
    <row r="851" spans="31:31" ht="13.8" x14ac:dyDescent="0.3">
      <c r="AE851" s="11"/>
    </row>
    <row r="852" spans="31:31" ht="13.8" x14ac:dyDescent="0.3">
      <c r="AE852" s="11"/>
    </row>
    <row r="853" spans="31:31" ht="13.8" x14ac:dyDescent="0.3">
      <c r="AE853" s="11"/>
    </row>
    <row r="854" spans="31:31" ht="13.8" x14ac:dyDescent="0.3">
      <c r="AE854" s="11"/>
    </row>
    <row r="855" spans="31:31" ht="13.8" x14ac:dyDescent="0.3">
      <c r="AE855" s="11"/>
    </row>
    <row r="856" spans="31:31" ht="13.8" x14ac:dyDescent="0.3">
      <c r="AE856" s="11"/>
    </row>
    <row r="857" spans="31:31" ht="13.8" x14ac:dyDescent="0.3">
      <c r="AE857" s="11"/>
    </row>
    <row r="858" spans="31:31" ht="13.8" x14ac:dyDescent="0.3">
      <c r="AE858" s="11"/>
    </row>
    <row r="859" spans="31:31" ht="13.8" x14ac:dyDescent="0.3">
      <c r="AE859" s="11"/>
    </row>
    <row r="860" spans="31:31" ht="13.8" x14ac:dyDescent="0.3">
      <c r="AE860" s="11"/>
    </row>
    <row r="861" spans="31:31" ht="13.8" x14ac:dyDescent="0.3">
      <c r="AE861" s="11"/>
    </row>
    <row r="862" spans="31:31" ht="13.8" x14ac:dyDescent="0.3">
      <c r="AE862" s="11"/>
    </row>
    <row r="863" spans="31:31" ht="13.8" x14ac:dyDescent="0.3">
      <c r="AE863" s="11"/>
    </row>
    <row r="864" spans="31:31" ht="13.8" x14ac:dyDescent="0.3">
      <c r="AE864" s="11"/>
    </row>
    <row r="865" spans="31:31" ht="13.8" x14ac:dyDescent="0.3">
      <c r="AE865" s="11"/>
    </row>
    <row r="866" spans="31:31" ht="13.8" x14ac:dyDescent="0.3">
      <c r="AE866" s="11"/>
    </row>
    <row r="867" spans="31:31" ht="13.8" x14ac:dyDescent="0.3">
      <c r="AE867" s="11"/>
    </row>
    <row r="868" spans="31:31" ht="13.8" x14ac:dyDescent="0.3">
      <c r="AE868" s="11"/>
    </row>
    <row r="869" spans="31:31" ht="13.8" x14ac:dyDescent="0.3">
      <c r="AE869" s="11"/>
    </row>
    <row r="870" spans="31:31" ht="13.8" x14ac:dyDescent="0.3">
      <c r="AE870" s="11"/>
    </row>
    <row r="871" spans="31:31" ht="13.8" x14ac:dyDescent="0.3">
      <c r="AE871" s="11"/>
    </row>
    <row r="872" spans="31:31" ht="13.8" x14ac:dyDescent="0.3">
      <c r="AE872" s="11"/>
    </row>
    <row r="873" spans="31:31" ht="13.8" x14ac:dyDescent="0.3">
      <c r="AE873" s="11"/>
    </row>
    <row r="874" spans="31:31" ht="13.8" x14ac:dyDescent="0.3">
      <c r="AE874" s="11"/>
    </row>
    <row r="875" spans="31:31" ht="13.8" x14ac:dyDescent="0.3">
      <c r="AE875" s="11"/>
    </row>
    <row r="876" spans="31:31" ht="13.8" x14ac:dyDescent="0.3">
      <c r="AE876" s="11"/>
    </row>
    <row r="877" spans="31:31" ht="13.8" x14ac:dyDescent="0.3">
      <c r="AE877" s="11"/>
    </row>
    <row r="878" spans="31:31" ht="13.8" x14ac:dyDescent="0.3">
      <c r="AE878" s="11"/>
    </row>
    <row r="879" spans="31:31" ht="13.8" x14ac:dyDescent="0.3">
      <c r="AE879" s="11"/>
    </row>
    <row r="880" spans="31:31" ht="13.8" x14ac:dyDescent="0.3">
      <c r="AE880" s="11"/>
    </row>
    <row r="881" spans="31:31" ht="13.8" x14ac:dyDescent="0.3">
      <c r="AE881" s="11"/>
    </row>
    <row r="882" spans="31:31" ht="13.8" x14ac:dyDescent="0.3">
      <c r="AE882" s="11"/>
    </row>
    <row r="883" spans="31:31" ht="13.8" x14ac:dyDescent="0.3">
      <c r="AE883" s="11"/>
    </row>
    <row r="884" spans="31:31" ht="13.8" x14ac:dyDescent="0.3">
      <c r="AE884" s="11"/>
    </row>
    <row r="885" spans="31:31" ht="13.8" x14ac:dyDescent="0.3">
      <c r="AE885" s="11"/>
    </row>
    <row r="886" spans="31:31" ht="13.8" x14ac:dyDescent="0.3">
      <c r="AE886" s="11"/>
    </row>
    <row r="887" spans="31:31" ht="13.8" x14ac:dyDescent="0.3">
      <c r="AE887" s="11"/>
    </row>
    <row r="888" spans="31:31" ht="13.8" x14ac:dyDescent="0.3">
      <c r="AE888" s="11"/>
    </row>
    <row r="889" spans="31:31" ht="13.8" x14ac:dyDescent="0.3">
      <c r="AE889" s="11"/>
    </row>
    <row r="890" spans="31:31" ht="13.8" x14ac:dyDescent="0.3">
      <c r="AE890" s="11"/>
    </row>
    <row r="891" spans="31:31" ht="13.8" x14ac:dyDescent="0.3">
      <c r="AE891" s="11"/>
    </row>
    <row r="892" spans="31:31" ht="13.8" x14ac:dyDescent="0.3">
      <c r="AE892" s="11"/>
    </row>
    <row r="893" spans="31:31" ht="13.8" x14ac:dyDescent="0.3">
      <c r="AE893" s="11"/>
    </row>
    <row r="894" spans="31:31" ht="13.8" x14ac:dyDescent="0.3">
      <c r="AE894" s="11"/>
    </row>
    <row r="895" spans="31:31" ht="13.8" x14ac:dyDescent="0.3">
      <c r="AE895" s="11"/>
    </row>
    <row r="896" spans="31:31" ht="13.8" x14ac:dyDescent="0.3">
      <c r="AE896" s="11"/>
    </row>
    <row r="897" spans="31:31" ht="13.8" x14ac:dyDescent="0.3">
      <c r="AE897" s="11"/>
    </row>
    <row r="898" spans="31:31" ht="13.8" x14ac:dyDescent="0.3">
      <c r="AE898" s="11"/>
    </row>
    <row r="899" spans="31:31" ht="13.8" x14ac:dyDescent="0.3">
      <c r="AE899" s="11"/>
    </row>
    <row r="900" spans="31:31" ht="13.8" x14ac:dyDescent="0.3">
      <c r="AE900" s="11"/>
    </row>
    <row r="901" spans="31:31" ht="13.8" x14ac:dyDescent="0.3">
      <c r="AE901" s="11"/>
    </row>
    <row r="902" spans="31:31" ht="13.8" x14ac:dyDescent="0.3">
      <c r="AE902" s="11"/>
    </row>
    <row r="903" spans="31:31" ht="13.8" x14ac:dyDescent="0.3">
      <c r="AE903" s="11"/>
    </row>
    <row r="904" spans="31:31" ht="13.8" x14ac:dyDescent="0.3">
      <c r="AE904" s="11"/>
    </row>
    <row r="905" spans="31:31" ht="13.8" x14ac:dyDescent="0.3">
      <c r="AE905" s="11"/>
    </row>
    <row r="906" spans="31:31" ht="13.8" x14ac:dyDescent="0.3">
      <c r="AE906" s="11"/>
    </row>
    <row r="907" spans="31:31" ht="13.8" x14ac:dyDescent="0.3">
      <c r="AE907" s="11"/>
    </row>
    <row r="908" spans="31:31" ht="13.8" x14ac:dyDescent="0.3">
      <c r="AE908" s="11"/>
    </row>
    <row r="909" spans="31:31" ht="13.8" x14ac:dyDescent="0.3">
      <c r="AE909" s="11"/>
    </row>
    <row r="910" spans="31:31" ht="13.8" x14ac:dyDescent="0.3">
      <c r="AE910" s="11"/>
    </row>
    <row r="911" spans="31:31" ht="13.8" x14ac:dyDescent="0.3">
      <c r="AE911" s="11"/>
    </row>
    <row r="912" spans="31:31" ht="13.8" x14ac:dyDescent="0.3">
      <c r="AE912" s="11"/>
    </row>
    <row r="913" spans="31:31" ht="13.8" x14ac:dyDescent="0.3">
      <c r="AE913" s="11"/>
    </row>
    <row r="914" spans="31:31" ht="13.8" x14ac:dyDescent="0.3">
      <c r="AE914" s="11"/>
    </row>
    <row r="915" spans="31:31" ht="13.8" x14ac:dyDescent="0.3">
      <c r="AE915" s="11"/>
    </row>
    <row r="916" spans="31:31" ht="13.8" x14ac:dyDescent="0.3">
      <c r="AE916" s="11"/>
    </row>
    <row r="917" spans="31:31" ht="13.8" x14ac:dyDescent="0.3">
      <c r="AE917" s="11"/>
    </row>
    <row r="918" spans="31:31" ht="13.8" x14ac:dyDescent="0.3">
      <c r="AE918" s="11"/>
    </row>
    <row r="919" spans="31:31" ht="13.8" x14ac:dyDescent="0.3">
      <c r="AE919" s="11"/>
    </row>
    <row r="920" spans="31:31" ht="13.8" x14ac:dyDescent="0.3">
      <c r="AE920" s="11"/>
    </row>
    <row r="921" spans="31:31" ht="13.8" x14ac:dyDescent="0.3">
      <c r="AE921" s="11"/>
    </row>
    <row r="922" spans="31:31" ht="13.8" x14ac:dyDescent="0.3">
      <c r="AE922" s="11"/>
    </row>
    <row r="923" spans="31:31" ht="13.8" x14ac:dyDescent="0.3">
      <c r="AE923" s="11"/>
    </row>
    <row r="924" spans="31:31" ht="13.8" x14ac:dyDescent="0.3">
      <c r="AE924" s="11"/>
    </row>
    <row r="925" spans="31:31" ht="13.8" x14ac:dyDescent="0.3">
      <c r="AE925" s="11"/>
    </row>
    <row r="926" spans="31:31" ht="13.8" x14ac:dyDescent="0.3">
      <c r="AE926" s="11"/>
    </row>
    <row r="927" spans="31:31" ht="13.8" x14ac:dyDescent="0.3">
      <c r="AE927" s="11"/>
    </row>
    <row r="928" spans="31:31" ht="13.8" x14ac:dyDescent="0.3">
      <c r="AE928" s="11"/>
    </row>
    <row r="929" spans="31:31" ht="13.8" x14ac:dyDescent="0.3">
      <c r="AE929" s="11"/>
    </row>
    <row r="930" spans="31:31" ht="13.8" x14ac:dyDescent="0.3">
      <c r="AE930" s="11"/>
    </row>
    <row r="931" spans="31:31" ht="13.8" x14ac:dyDescent="0.3">
      <c r="AE931" s="11"/>
    </row>
    <row r="932" spans="31:31" ht="13.8" x14ac:dyDescent="0.3">
      <c r="AE932" s="11"/>
    </row>
    <row r="933" spans="31:31" ht="13.8" x14ac:dyDescent="0.3">
      <c r="AE933" s="11"/>
    </row>
    <row r="934" spans="31:31" ht="13.8" x14ac:dyDescent="0.3">
      <c r="AE934" s="11"/>
    </row>
    <row r="935" spans="31:31" ht="13.8" x14ac:dyDescent="0.3">
      <c r="AE935" s="11"/>
    </row>
    <row r="936" spans="31:31" ht="13.8" x14ac:dyDescent="0.3">
      <c r="AE936" s="11"/>
    </row>
    <row r="937" spans="31:31" ht="13.8" x14ac:dyDescent="0.3">
      <c r="AE937" s="11"/>
    </row>
    <row r="938" spans="31:31" ht="13.8" x14ac:dyDescent="0.3">
      <c r="AE938" s="11"/>
    </row>
    <row r="939" spans="31:31" ht="13.8" x14ac:dyDescent="0.3">
      <c r="AE939" s="11"/>
    </row>
    <row r="940" spans="31:31" ht="13.8" x14ac:dyDescent="0.3">
      <c r="AE940" s="11"/>
    </row>
    <row r="941" spans="31:31" ht="13.8" x14ac:dyDescent="0.3">
      <c r="AE941" s="11"/>
    </row>
    <row r="942" spans="31:31" ht="13.8" x14ac:dyDescent="0.3">
      <c r="AE942" s="11"/>
    </row>
    <row r="943" spans="31:31" ht="13.8" x14ac:dyDescent="0.3">
      <c r="AE943" s="11"/>
    </row>
    <row r="944" spans="31:31" ht="13.8" x14ac:dyDescent="0.3">
      <c r="AE944" s="11"/>
    </row>
    <row r="945" spans="31:31" ht="13.8" x14ac:dyDescent="0.3">
      <c r="AE945" s="11"/>
    </row>
    <row r="946" spans="31:31" ht="13.8" x14ac:dyDescent="0.3">
      <c r="AE946" s="11"/>
    </row>
    <row r="947" spans="31:31" ht="13.8" x14ac:dyDescent="0.3">
      <c r="AE947" s="11"/>
    </row>
    <row r="948" spans="31:31" ht="13.8" x14ac:dyDescent="0.3">
      <c r="AE948" s="11"/>
    </row>
    <row r="949" spans="31:31" ht="13.8" x14ac:dyDescent="0.3">
      <c r="AE949" s="11"/>
    </row>
    <row r="950" spans="31:31" ht="13.8" x14ac:dyDescent="0.3">
      <c r="AE950" s="11"/>
    </row>
    <row r="951" spans="31:31" ht="13.8" x14ac:dyDescent="0.3">
      <c r="AE951" s="11"/>
    </row>
    <row r="952" spans="31:31" ht="13.8" x14ac:dyDescent="0.3">
      <c r="AE952" s="11"/>
    </row>
    <row r="953" spans="31:31" ht="13.8" x14ac:dyDescent="0.3">
      <c r="AE953" s="11"/>
    </row>
    <row r="954" spans="31:31" ht="13.8" x14ac:dyDescent="0.3">
      <c r="AE954" s="11"/>
    </row>
    <row r="955" spans="31:31" ht="13.8" x14ac:dyDescent="0.3">
      <c r="AE955" s="11"/>
    </row>
    <row r="956" spans="31:31" ht="13.8" x14ac:dyDescent="0.3">
      <c r="AE956" s="11"/>
    </row>
    <row r="957" spans="31:31" ht="13.8" x14ac:dyDescent="0.3">
      <c r="AE957" s="11"/>
    </row>
    <row r="958" spans="31:31" ht="13.8" x14ac:dyDescent="0.3">
      <c r="AE958" s="11"/>
    </row>
    <row r="959" spans="31:31" ht="13.8" x14ac:dyDescent="0.3">
      <c r="AE959" s="11"/>
    </row>
    <row r="960" spans="31:31" ht="13.8" x14ac:dyDescent="0.3">
      <c r="AE960" s="11"/>
    </row>
    <row r="961" spans="31:31" ht="13.8" x14ac:dyDescent="0.3">
      <c r="AE961" s="11"/>
    </row>
    <row r="962" spans="31:31" ht="13.8" x14ac:dyDescent="0.3">
      <c r="AE962" s="11"/>
    </row>
    <row r="963" spans="31:31" ht="13.8" x14ac:dyDescent="0.3">
      <c r="AE963" s="11"/>
    </row>
    <row r="964" spans="31:31" ht="13.8" x14ac:dyDescent="0.3">
      <c r="AE964" s="11"/>
    </row>
    <row r="965" spans="31:31" ht="13.8" x14ac:dyDescent="0.3">
      <c r="AE965" s="11"/>
    </row>
    <row r="966" spans="31:31" ht="13.8" x14ac:dyDescent="0.3">
      <c r="AE966" s="11"/>
    </row>
    <row r="967" spans="31:31" ht="13.8" x14ac:dyDescent="0.3">
      <c r="AE967" s="11"/>
    </row>
    <row r="968" spans="31:31" ht="13.8" x14ac:dyDescent="0.3">
      <c r="AE968" s="11"/>
    </row>
    <row r="969" spans="31:31" ht="13.8" x14ac:dyDescent="0.3">
      <c r="AE969" s="11"/>
    </row>
    <row r="970" spans="31:31" ht="13.8" x14ac:dyDescent="0.3">
      <c r="AE970" s="11"/>
    </row>
    <row r="971" spans="31:31" ht="13.8" x14ac:dyDescent="0.3">
      <c r="AE971" s="11"/>
    </row>
    <row r="972" spans="31:31" ht="13.8" x14ac:dyDescent="0.3">
      <c r="AE972" s="11"/>
    </row>
    <row r="973" spans="31:31" ht="13.8" x14ac:dyDescent="0.3">
      <c r="AE973" s="11"/>
    </row>
    <row r="974" spans="31:31" ht="13.8" x14ac:dyDescent="0.3">
      <c r="AE974" s="11"/>
    </row>
    <row r="975" spans="31:31" ht="13.8" x14ac:dyDescent="0.3">
      <c r="AE975" s="11"/>
    </row>
    <row r="976" spans="31:31" ht="13.8" x14ac:dyDescent="0.3">
      <c r="AE976" s="11"/>
    </row>
    <row r="977" spans="31:31" ht="13.8" x14ac:dyDescent="0.3">
      <c r="AE977" s="11"/>
    </row>
    <row r="978" spans="31:31" ht="13.8" x14ac:dyDescent="0.3">
      <c r="AE978" s="11"/>
    </row>
    <row r="979" spans="31:31" ht="13.8" x14ac:dyDescent="0.3">
      <c r="AE979" s="11"/>
    </row>
    <row r="980" spans="31:31" ht="13.8" x14ac:dyDescent="0.3">
      <c r="AE980" s="11"/>
    </row>
    <row r="981" spans="31:31" ht="13.8" x14ac:dyDescent="0.3">
      <c r="AE981" s="11"/>
    </row>
    <row r="982" spans="31:31" ht="13.8" x14ac:dyDescent="0.3">
      <c r="AE982" s="11"/>
    </row>
    <row r="983" spans="31:31" ht="13.8" x14ac:dyDescent="0.3">
      <c r="AE983" s="11"/>
    </row>
    <row r="984" spans="31:31" ht="13.8" x14ac:dyDescent="0.3">
      <c r="AE984" s="11"/>
    </row>
    <row r="985" spans="31:31" ht="13.8" x14ac:dyDescent="0.3">
      <c r="AE985" s="11"/>
    </row>
    <row r="986" spans="31:31" ht="13.8" x14ac:dyDescent="0.3">
      <c r="AE986" s="11"/>
    </row>
    <row r="987" spans="31:31" ht="13.8" x14ac:dyDescent="0.3">
      <c r="AE987" s="11"/>
    </row>
    <row r="988" spans="31:31" ht="13.8" x14ac:dyDescent="0.3">
      <c r="AE988" s="11"/>
    </row>
    <row r="989" spans="31:31" ht="13.8" x14ac:dyDescent="0.3">
      <c r="AE989" s="11"/>
    </row>
    <row r="990" spans="31:31" ht="13.8" x14ac:dyDescent="0.3">
      <c r="AE990" s="11"/>
    </row>
    <row r="991" spans="31:31" ht="13.8" x14ac:dyDescent="0.3">
      <c r="AE991" s="11"/>
    </row>
    <row r="992" spans="31:31" ht="13.8" x14ac:dyDescent="0.3">
      <c r="AE992" s="11"/>
    </row>
    <row r="993" spans="31:31" ht="13.8" x14ac:dyDescent="0.3">
      <c r="AE993" s="11"/>
    </row>
    <row r="994" spans="31:31" ht="13.8" x14ac:dyDescent="0.3">
      <c r="AE994" s="11"/>
    </row>
    <row r="995" spans="31:31" ht="13.8" x14ac:dyDescent="0.3">
      <c r="AE995" s="11"/>
    </row>
    <row r="996" spans="31:31" ht="13.8" x14ac:dyDescent="0.3">
      <c r="AE996" s="11"/>
    </row>
    <row r="997" spans="31:31" ht="13.8" x14ac:dyDescent="0.3">
      <c r="AE997" s="11"/>
    </row>
    <row r="998" spans="31:31" ht="13.8" x14ac:dyDescent="0.3">
      <c r="AE998" s="11"/>
    </row>
    <row r="999" spans="31:31" ht="13.8" x14ac:dyDescent="0.3">
      <c r="AE999" s="11"/>
    </row>
    <row r="1000" spans="31:31" ht="13.8" x14ac:dyDescent="0.3">
      <c r="AE1000" s="11"/>
    </row>
    <row r="1001" spans="31:31" ht="13.8" x14ac:dyDescent="0.3">
      <c r="AE1001" s="11"/>
    </row>
    <row r="1002" spans="31:31" ht="13.8" x14ac:dyDescent="0.3">
      <c r="AE1002" s="11"/>
    </row>
    <row r="1003" spans="31:31" ht="13.8" x14ac:dyDescent="0.3">
      <c r="AE1003" s="11"/>
    </row>
    <row r="1004" spans="31:31" ht="13.8" x14ac:dyDescent="0.3">
      <c r="AE1004" s="11"/>
    </row>
    <row r="1005" spans="31:31" ht="13.8" x14ac:dyDescent="0.3">
      <c r="AE1005" s="11"/>
    </row>
    <row r="1006" spans="31:31" ht="13.8" x14ac:dyDescent="0.3">
      <c r="AE1006" s="11"/>
    </row>
    <row r="1007" spans="31:31" ht="13.8" x14ac:dyDescent="0.3">
      <c r="AE1007" s="11"/>
    </row>
    <row r="1008" spans="31:31" ht="13.8" x14ac:dyDescent="0.3">
      <c r="AE1008" s="11"/>
    </row>
    <row r="1009" spans="31:31" ht="13.8" x14ac:dyDescent="0.3">
      <c r="AE1009" s="11"/>
    </row>
  </sheetData>
  <sheetProtection algorithmName="SHA-512" hashValue="uLNKhzuqIawhA45t8i5WsFrbdVcz89lM7S6ARSn1qAQQe1h2cL9oBJgFaN5/e9IrQhmiHOyFkdH59eHVnJSegQ==" saltValue="JzxLnYnLblgUy3CS+Rj5kQ==" spinCount="100000" sheet="1" objects="1" scenarios="1"/>
  <mergeCells count="4">
    <mergeCell ref="A1:F2"/>
    <mergeCell ref="B14:M14"/>
    <mergeCell ref="B4:F4"/>
    <mergeCell ref="I4:M4"/>
  </mergeCells>
  <conditionalFormatting sqref="I4 B5:F5 H5:M10 B6:B10 G11:M11 B15:B20 AB15:AB21 C23 U23:AA23 AB23:AB29 B24:B29 E30 C34:E34 C55:E55 C65:E65">
    <cfRule type="cellIs" dxfId="3" priority="6" operator="lessThan">
      <formula>0</formula>
    </cfRule>
  </conditionalFormatting>
  <conditionalFormatting sqref="J15:W15 AA15">
    <cfRule type="duplicateValues" dxfId="2" priority="5"/>
  </conditionalFormatting>
  <conditionalFormatting sqref="J24:AA24">
    <cfRule type="duplicateValues" dxfId="1" priority="4"/>
  </conditionalFormatting>
  <conditionalFormatting sqref="X15:Z15">
    <cfRule type="duplicateValues" dxfId="0" priority="1"/>
  </conditionalFormatting>
  <printOptions horizontalCentered="1" gridLines="1"/>
  <pageMargins left="0.7" right="0.7" top="0.75" bottom="0.75" header="0" footer="0"/>
  <pageSetup pageOrder="overThenDown" orientation="landscape" cellComments="atEnd"/>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4e5464-1f6a-4f64-aa75-7cc054eb78bb">
      <Terms xmlns="http://schemas.microsoft.com/office/infopath/2007/PartnerControls"/>
    </lcf76f155ced4ddcb4097134ff3c332f>
    <TaxCatchAll xmlns="0e60be90-6592-4d23-b918-326d61c6538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07F8A58AFD7049BBD54CEF849E0E19" ma:contentTypeVersion="14" ma:contentTypeDescription="Create a new document." ma:contentTypeScope="" ma:versionID="a49ab56ad35ce7fc031256e09ec834a8">
  <xsd:schema xmlns:xsd="http://www.w3.org/2001/XMLSchema" xmlns:xs="http://www.w3.org/2001/XMLSchema" xmlns:p="http://schemas.microsoft.com/office/2006/metadata/properties" xmlns:ns2="ee4e5464-1f6a-4f64-aa75-7cc054eb78bb" xmlns:ns3="0e60be90-6592-4d23-b918-326d61c65380" targetNamespace="http://schemas.microsoft.com/office/2006/metadata/properties" ma:root="true" ma:fieldsID="d2a404744eb81f8b61fc026535ad7532" ns2:_="" ns3:_="">
    <xsd:import namespace="ee4e5464-1f6a-4f64-aa75-7cc054eb78bb"/>
    <xsd:import namespace="0e60be90-6592-4d23-b918-326d61c6538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4e5464-1f6a-4f64-aa75-7cc054eb7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3112020-4f81-472c-b415-802124766ae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e60be90-6592-4d23-b918-326d61c6538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1253c39-4a2c-476b-9814-015ceb15df22}" ma:internalName="TaxCatchAll" ma:showField="CatchAllData" ma:web="0e60be90-6592-4d23-b918-326d61c653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FDC841-4E98-4237-87C2-3DB5B267DAA0}">
  <ds:schemaRefs>
    <ds:schemaRef ds:uri="http://purl.org/dc/elements/1.1/"/>
    <ds:schemaRef ds:uri="0e60be90-6592-4d23-b918-326d61c65380"/>
    <ds:schemaRef ds:uri="ee4e5464-1f6a-4f64-aa75-7cc054eb78bb"/>
    <ds:schemaRef ds:uri="http://schemas.openxmlformats.org/package/2006/metadata/core-properties"/>
    <ds:schemaRef ds:uri="http://www.w3.org/XML/1998/namespace"/>
    <ds:schemaRef ds:uri="http://schemas.microsoft.com/office/infopath/2007/PartnerControls"/>
    <ds:schemaRef ds:uri="http://purl.org/dc/dcmitype/"/>
    <ds:schemaRef ds:uri="http://purl.org/dc/terms/"/>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6E8D34B4-81D0-4920-886F-1D34DDA371C5}">
  <ds:schemaRefs>
    <ds:schemaRef ds:uri="http://schemas.microsoft.com/sharepoint/v3/contenttype/forms"/>
  </ds:schemaRefs>
</ds:datastoreItem>
</file>

<file path=customXml/itemProps3.xml><?xml version="1.0" encoding="utf-8"?>
<ds:datastoreItem xmlns:ds="http://schemas.openxmlformats.org/officeDocument/2006/customXml" ds:itemID="{286E4FEF-E433-4D23-8C00-DC5EC2B856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4e5464-1f6a-4f64-aa75-7cc054eb78bb"/>
    <ds:schemaRef ds:uri="0e60be90-6592-4d23-b918-326d61c653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e703bd7-bd28-40df-8081-878326cd2b5f}" enabled="0" method="" siteId="{8e703bd7-bd28-40df-8081-878326cd2b5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MI PILOT Calculator</vt:lpstr>
      <vt:lpstr>PILOT Rents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Mixed-Income PILOT Calculator</dc:title>
  <dc:subject/>
  <dc:creator/>
  <cp:keywords/>
  <dc:description/>
  <cp:lastModifiedBy>Woodruff, Matthew (ITS)</cp:lastModifiedBy>
  <cp:revision/>
  <cp:lastPrinted>2026-08-24T15:19:40Z</cp:lastPrinted>
  <dcterms:created xsi:type="dcterms:W3CDTF">2025-01-28T21:57:20Z</dcterms:created>
  <dcterms:modified xsi:type="dcterms:W3CDTF">2026-08-24T15:19:40Z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0x0101007007F8A58AFD7049BBD54CEF849E0E19</vt:lpwstr>
  </property>
  <property fmtid="{D5CDD505-2E9C-101B-9397-08002B2CF9AE}" pid="3" name="MediaServiceImageTags">
    <vt:lpwstr/>
  </property>
</Properties>
</file>